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hiftI\Downloads\"/>
    </mc:Choice>
  </mc:AlternateContent>
  <xr:revisionPtr revIDLastSave="19" documentId="11_B9804270750296C31759EF96090684823B7AA312" xr6:coauthVersionLast="47" xr6:coauthVersionMax="47" xr10:uidLastSave="{E067D905-EDEE-4CEC-B7EB-788F55810ABB}"/>
  <bookViews>
    <workbookView xWindow="25605" yWindow="495" windowWidth="25605" windowHeight="26805" firstSheet="1" xr2:uid="{00000000-000D-0000-FFFF-FFFF00000000}"/>
  </bookViews>
  <sheets>
    <sheet name="Wire Cassette" sheetId="15" r:id="rId1"/>
    <sheet name="Fabric Categories" sheetId="11" r:id="rId2"/>
    <sheet name="Fabric Brands" sheetId="12" r:id="rId3"/>
    <sheet name="Sheet1" sheetId="14" r:id="rId4"/>
    <sheet name="Components" sheetId="9" r:id="rId5"/>
    <sheet name="Rollers Aug 21 JAI (Talon)" sheetId="4" r:id="rId6"/>
    <sheet name="Blindware" sheetId="13" r:id="rId7"/>
    <sheet name="RB09" sheetId="6" r:id="rId8"/>
    <sheet name="RB10" sheetId="8" r:id="rId9"/>
    <sheet name="Motors with acces" sheetId="3" r:id="rId10"/>
    <sheet name="MOTOR PRICING" sheetId="2" r:id="rId11"/>
    <sheet name="Rollers" sheetId="1" r:id="rId12"/>
    <sheet name="Sheet4" sheetId="7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2" hidden="1">'Fabric Brands'!$A$1:$XFC$119</definedName>
    <definedName name="_xlnm._FilterDatabase" localSheetId="1" hidden="1">'Fabric Categories'!$A$1:$Q$121</definedName>
    <definedName name="Colours" localSheetId="2">#REF!</definedName>
    <definedName name="Colours" localSheetId="1">#REF!</definedName>
    <definedName name="Colours">#REF!</definedName>
    <definedName name="DataSource">#REF!</definedName>
    <definedName name="Datasource1">#REF!</definedName>
    <definedName name="DBName">#REF!</definedName>
    <definedName name="depth">'[1]Primasol Cost'!$J$5:'[1]Primasol Cost'!#REF!</definedName>
    <definedName name="FabAcry">'[1]Fabric Calcs'!$A$3:$I$16</definedName>
    <definedName name="FabCanv">'[1]Fabric Calcs'!$A$17:$I$26</definedName>
    <definedName name="FabMesh">'[1]Fabric Calcs'!$A$27:$I$48</definedName>
    <definedName name="FabPVC">'[1]Fabric Calcs'!$A$22:$I$25</definedName>
    <definedName name="height_length">'[1]Primasol Cost'!$H$5:'[1]Primasol Cost'!#REF!</definedName>
    <definedName name="InColourByDescn" localSheetId="2">'[2](InColours)WY'!$G$1:$H$65536</definedName>
    <definedName name="InColourByDescn" localSheetId="1">'[2](InColours)WY'!$G$1:$H$65536</definedName>
    <definedName name="InColourByDescn">'[3](InColours)WY'!$G:$H</definedName>
    <definedName name="InColoursByDescn" localSheetId="2">'[4](InColours)'!$G$1:$H$65536</definedName>
    <definedName name="InColoursByDescn" localSheetId="1">'[4](InColours)'!$G$1:$H$65536</definedName>
    <definedName name="InColoursByDescn">'[5](InColours)'!$G:$H</definedName>
    <definedName name="InPricesGrdDescn" localSheetId="2">'[2](InPricesGrdDescn)'!$A$1:$C$65536</definedName>
    <definedName name="InPricesGrdDescn" localSheetId="1">'[2](InPricesGrdDescn)'!$A$1:$C$65536</definedName>
    <definedName name="InPricesGrdDescn">'[3](InPricesGrdDescn)'!$A:$C</definedName>
    <definedName name="LOUVOLITE">#REF!</definedName>
    <definedName name="meshpercs" localSheetId="11">Rollers!$31:$32</definedName>
    <definedName name="meshst" localSheetId="11">Rollers!#REF!</definedName>
    <definedName name="meshst">'[1]Auto (Do Not Use)'!$D$43</definedName>
    <definedName name="PERSTK">'[1]Primasol Cost'!$M$5:'[1]Primasol Cost'!#REF!</definedName>
    <definedName name="Pricing" localSheetId="2">#REF!</definedName>
    <definedName name="Pricing" localSheetId="1">#REF!</definedName>
    <definedName name="Pricing">#REF!</definedName>
    <definedName name="_xlnm.Print_Area" localSheetId="10">'MOTOR PRICING'!$A$6:$E$56</definedName>
    <definedName name="_xlnm.Print_Area" localSheetId="9">'Motors with acces'!$B$1:$I$92</definedName>
    <definedName name="_xlnm.Print_Area" localSheetId="11">Rollers!$B$19:$V$104</definedName>
    <definedName name="_xlnm.Print_Titles" localSheetId="11">Rollers!$19:$19</definedName>
    <definedName name="rem">'[6]FA42 Price Grid'!$Z$10:$Z$20</definedName>
    <definedName name="sen">'[6]FA42 Price Grid'!$Z$6:$Z$8</definedName>
    <definedName name="Suppliers" localSheetId="2">#REF!</definedName>
    <definedName name="Suppliers" localSheetId="1">#REF!</definedName>
    <definedName name="Suppliers">#REF!</definedName>
    <definedName name="Types" localSheetId="2">#REF!</definedName>
    <definedName name="Types" localSheetId="1">#REF!</definedName>
    <definedName name="Types">#REF!</definedName>
    <definedName name="width">'[1]Primasol Cost'!$I$5:'[1]Primasol Cost'!#REF!</definedName>
    <definedName name="Z_026AEF38_AC58_334C_AA4A_4F494F2E7AC1_.wvu.PrintArea" localSheetId="11" hidden="1">Rollers!$B$19:$Y$322</definedName>
    <definedName name="Z_026AEF38_AC58_334C_AA4A_4F494F2E7AC1_.wvu.PrintTitles" localSheetId="11" hidden="1">Rollers!$19:$19</definedName>
    <definedName name="Z_A15DD077_D737_C440_BDC7_4AD448CA3F5A_.wvu.PrintArea" localSheetId="11" hidden="1">Rollers!$B$19:$Y$322</definedName>
    <definedName name="Z_A15DD077_D737_C440_BDC7_4AD448CA3F5A_.wvu.PrintTitles" localSheetId="11" hidden="1">Rollers!$19:$19</definedName>
    <definedName name="Z_A15DD077_D737_C440_BDC7_4AD448CA3F5A_.wvu.Rows" localSheetId="11" hidden="1">Rollers!$43:$44,Rollers!$55:$55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4" i="13" l="1"/>
  <c r="AN13" i="13"/>
  <c r="AN12" i="13"/>
  <c r="AN11" i="13"/>
  <c r="AN10" i="13"/>
  <c r="AN9" i="13"/>
  <c r="AN8" i="13"/>
  <c r="AN7" i="13"/>
  <c r="AN6" i="13"/>
  <c r="AN5" i="13"/>
  <c r="AN4" i="13"/>
  <c r="C153" i="13"/>
  <c r="J149" i="13"/>
  <c r="AH66" i="13"/>
  <c r="R52" i="13" l="1"/>
  <c r="R70" i="13" s="1"/>
  <c r="R88" i="13" s="1"/>
  <c r="R106" i="13" s="1"/>
  <c r="R124" i="13" s="1"/>
  <c r="R142" i="13" s="1"/>
  <c r="R53" i="13"/>
  <c r="R71" i="13" s="1"/>
  <c r="R89" i="13" s="1"/>
  <c r="R107" i="13" s="1"/>
  <c r="R125" i="13" s="1"/>
  <c r="R143" i="13" s="1"/>
  <c r="R54" i="13"/>
  <c r="R72" i="13" s="1"/>
  <c r="R90" i="13" s="1"/>
  <c r="R108" i="13" s="1"/>
  <c r="R126" i="13" s="1"/>
  <c r="R144" i="13" s="1"/>
  <c r="R55" i="13"/>
  <c r="R73" i="13" s="1"/>
  <c r="R91" i="13" s="1"/>
  <c r="R109" i="13" s="1"/>
  <c r="R127" i="13" s="1"/>
  <c r="R145" i="13" s="1"/>
  <c r="R56" i="13"/>
  <c r="R74" i="13" s="1"/>
  <c r="R92" i="13" s="1"/>
  <c r="R110" i="13" s="1"/>
  <c r="R128" i="13" s="1"/>
  <c r="R146" i="13" s="1"/>
  <c r="R46" i="13"/>
  <c r="R64" i="13" s="1"/>
  <c r="R82" i="13" s="1"/>
  <c r="R100" i="13" s="1"/>
  <c r="R118" i="13" s="1"/>
  <c r="R136" i="13" s="1"/>
  <c r="R47" i="13"/>
  <c r="R65" i="13" s="1"/>
  <c r="R83" i="13" s="1"/>
  <c r="R101" i="13" s="1"/>
  <c r="R119" i="13" s="1"/>
  <c r="R137" i="13" s="1"/>
  <c r="R48" i="13"/>
  <c r="R66" i="13" s="1"/>
  <c r="R84" i="13" s="1"/>
  <c r="R102" i="13" s="1"/>
  <c r="R120" i="13" s="1"/>
  <c r="R138" i="13" s="1"/>
  <c r="R49" i="13"/>
  <c r="R67" i="13" s="1"/>
  <c r="R85" i="13" s="1"/>
  <c r="R103" i="13" s="1"/>
  <c r="R121" i="13" s="1"/>
  <c r="R139" i="13" s="1"/>
  <c r="R50" i="13"/>
  <c r="R68" i="13" s="1"/>
  <c r="R86" i="13" s="1"/>
  <c r="R104" i="13" s="1"/>
  <c r="R122" i="13" s="1"/>
  <c r="R140" i="13" s="1"/>
  <c r="R51" i="13"/>
  <c r="R69" i="13" s="1"/>
  <c r="R87" i="13" s="1"/>
  <c r="R105" i="13" s="1"/>
  <c r="R123" i="13" s="1"/>
  <c r="R141" i="13" s="1"/>
  <c r="AO199" i="6"/>
  <c r="AO193" i="6"/>
  <c r="AO192" i="6"/>
  <c r="AO200" i="6" s="1"/>
  <c r="AV1" i="13"/>
  <c r="C20" i="13" s="1"/>
  <c r="R34" i="6" l="1"/>
  <c r="S34" i="6"/>
  <c r="D205" i="6" l="1"/>
  <c r="AS88" i="6"/>
  <c r="R181" i="6" l="1"/>
  <c r="S181" i="6"/>
  <c r="R133" i="6"/>
  <c r="R157" i="6" s="1"/>
  <c r="S133" i="6"/>
  <c r="S157" i="6" s="1"/>
  <c r="R109" i="6"/>
  <c r="S109" i="6"/>
  <c r="S85" i="6"/>
  <c r="R85" i="6"/>
  <c r="R61" i="6"/>
  <c r="S61" i="6"/>
  <c r="S39" i="6"/>
  <c r="S36" i="6"/>
  <c r="S37" i="6"/>
  <c r="S38" i="6"/>
  <c r="S35" i="6"/>
  <c r="S33" i="6"/>
  <c r="S31" i="6"/>
  <c r="S32" i="6"/>
  <c r="S30" i="6"/>
  <c r="S29" i="6"/>
  <c r="S28" i="6"/>
  <c r="S27" i="6"/>
  <c r="S26" i="6"/>
  <c r="S25" i="6"/>
  <c r="S24" i="6"/>
  <c r="S23" i="6"/>
  <c r="R23" i="6"/>
  <c r="R39" i="6"/>
  <c r="R38" i="6"/>
  <c r="R37" i="6"/>
  <c r="R36" i="6"/>
  <c r="R35" i="6"/>
  <c r="R33" i="6"/>
  <c r="R32" i="6"/>
  <c r="R31" i="6"/>
  <c r="R30" i="6"/>
  <c r="R29" i="6"/>
  <c r="R28" i="6"/>
  <c r="R27" i="6"/>
  <c r="R26" i="6"/>
  <c r="R25" i="6"/>
  <c r="R24" i="6"/>
  <c r="BI22" i="6"/>
  <c r="BI21" i="6"/>
  <c r="BI20" i="6"/>
  <c r="BI19" i="6"/>
  <c r="BI18" i="6"/>
  <c r="BI17" i="6"/>
  <c r="BI16" i="6"/>
  <c r="BE22" i="6"/>
  <c r="BE21" i="6"/>
  <c r="BE20" i="6"/>
  <c r="BE19" i="6"/>
  <c r="BE18" i="6"/>
  <c r="BE17" i="6"/>
  <c r="BE16" i="6"/>
  <c r="BA17" i="6"/>
  <c r="BA18" i="6"/>
  <c r="BA19" i="6"/>
  <c r="BA20" i="6"/>
  <c r="BA21" i="6"/>
  <c r="BA22" i="6"/>
  <c r="BA23" i="6"/>
  <c r="BA24" i="6"/>
  <c r="BA25" i="6"/>
  <c r="BA16" i="6"/>
  <c r="AS89" i="6"/>
  <c r="R171" i="6" l="1"/>
  <c r="R123" i="6"/>
  <c r="R147" i="6" s="1"/>
  <c r="R99" i="6"/>
  <c r="R75" i="6"/>
  <c r="R51" i="6"/>
  <c r="R172" i="6"/>
  <c r="R124" i="6"/>
  <c r="R148" i="6" s="1"/>
  <c r="R100" i="6"/>
  <c r="R76" i="6"/>
  <c r="R52" i="6"/>
  <c r="R173" i="6"/>
  <c r="R125" i="6"/>
  <c r="R149" i="6" s="1"/>
  <c r="R101" i="6"/>
  <c r="R77" i="6"/>
  <c r="R53" i="6"/>
  <c r="R174" i="6"/>
  <c r="R126" i="6"/>
  <c r="R150" i="6" s="1"/>
  <c r="R102" i="6"/>
  <c r="R78" i="6"/>
  <c r="R54" i="6"/>
  <c r="R175" i="6"/>
  <c r="R127" i="6"/>
  <c r="R151" i="6" s="1"/>
  <c r="R103" i="6"/>
  <c r="R79" i="6"/>
  <c r="R55" i="6"/>
  <c r="R176" i="6"/>
  <c r="R128" i="6"/>
  <c r="R152" i="6" s="1"/>
  <c r="R104" i="6"/>
  <c r="R80" i="6"/>
  <c r="R56" i="6"/>
  <c r="R177" i="6"/>
  <c r="R129" i="6"/>
  <c r="R153" i="6" s="1"/>
  <c r="R105" i="6"/>
  <c r="R81" i="6"/>
  <c r="R57" i="6"/>
  <c r="R178" i="6"/>
  <c r="R130" i="6"/>
  <c r="R154" i="6" s="1"/>
  <c r="R106" i="6"/>
  <c r="R82" i="6"/>
  <c r="R58" i="6"/>
  <c r="R179" i="6"/>
  <c r="R131" i="6"/>
  <c r="R155" i="6" s="1"/>
  <c r="R107" i="6"/>
  <c r="R83" i="6"/>
  <c r="R59" i="6"/>
  <c r="R180" i="6"/>
  <c r="R132" i="6"/>
  <c r="R156" i="6" s="1"/>
  <c r="R108" i="6"/>
  <c r="R84" i="6"/>
  <c r="R60" i="6"/>
  <c r="R182" i="6"/>
  <c r="R134" i="6"/>
  <c r="R158" i="6" s="1"/>
  <c r="R110" i="6"/>
  <c r="R86" i="6"/>
  <c r="R62" i="6"/>
  <c r="R183" i="6"/>
  <c r="R135" i="6"/>
  <c r="R159" i="6" s="1"/>
  <c r="R111" i="6"/>
  <c r="R87" i="6"/>
  <c r="R63" i="6"/>
  <c r="R184" i="6"/>
  <c r="R136" i="6"/>
  <c r="R160" i="6" s="1"/>
  <c r="R112" i="6"/>
  <c r="R88" i="6"/>
  <c r="R64" i="6"/>
  <c r="R185" i="6"/>
  <c r="R137" i="6"/>
  <c r="R161" i="6" s="1"/>
  <c r="R113" i="6"/>
  <c r="R89" i="6"/>
  <c r="R65" i="6"/>
  <c r="R186" i="6"/>
  <c r="R138" i="6"/>
  <c r="R162" i="6" s="1"/>
  <c r="R114" i="6"/>
  <c r="R90" i="6"/>
  <c r="R66" i="6"/>
  <c r="R170" i="6"/>
  <c r="R122" i="6"/>
  <c r="R146" i="6" s="1"/>
  <c r="R98" i="6"/>
  <c r="R74" i="6"/>
  <c r="R50" i="6"/>
  <c r="S170" i="6"/>
  <c r="S122" i="6"/>
  <c r="S146" i="6" s="1"/>
  <c r="S98" i="6"/>
  <c r="S74" i="6"/>
  <c r="S50" i="6"/>
  <c r="S171" i="6"/>
  <c r="S123" i="6"/>
  <c r="S147" i="6" s="1"/>
  <c r="S99" i="6"/>
  <c r="S75" i="6"/>
  <c r="S51" i="6"/>
  <c r="S172" i="6"/>
  <c r="S124" i="6"/>
  <c r="S148" i="6" s="1"/>
  <c r="S100" i="6"/>
  <c r="S76" i="6"/>
  <c r="S52" i="6"/>
  <c r="S173" i="6"/>
  <c r="S125" i="6"/>
  <c r="S149" i="6" s="1"/>
  <c r="S101" i="6"/>
  <c r="S77" i="6"/>
  <c r="S53" i="6"/>
  <c r="S174" i="6"/>
  <c r="S126" i="6"/>
  <c r="S150" i="6" s="1"/>
  <c r="S102" i="6"/>
  <c r="S78" i="6"/>
  <c r="S54" i="6"/>
  <c r="S175" i="6"/>
  <c r="S127" i="6"/>
  <c r="S151" i="6" s="1"/>
  <c r="S103" i="6"/>
  <c r="S79" i="6"/>
  <c r="S55" i="6"/>
  <c r="S176" i="6"/>
  <c r="S128" i="6"/>
  <c r="S152" i="6" s="1"/>
  <c r="S104" i="6"/>
  <c r="S80" i="6"/>
  <c r="S56" i="6"/>
  <c r="S177" i="6"/>
  <c r="S129" i="6"/>
  <c r="S153" i="6" s="1"/>
  <c r="S105" i="6"/>
  <c r="S81" i="6"/>
  <c r="S57" i="6"/>
  <c r="S179" i="6"/>
  <c r="S131" i="6"/>
  <c r="S155" i="6" s="1"/>
  <c r="S107" i="6"/>
  <c r="S83" i="6"/>
  <c r="S59" i="6"/>
  <c r="S178" i="6"/>
  <c r="S130" i="6"/>
  <c r="S154" i="6" s="1"/>
  <c r="S106" i="6"/>
  <c r="S82" i="6"/>
  <c r="S58" i="6"/>
  <c r="S180" i="6"/>
  <c r="S132" i="6"/>
  <c r="S156" i="6" s="1"/>
  <c r="S108" i="6"/>
  <c r="S84" i="6"/>
  <c r="S60" i="6"/>
  <c r="S182" i="6"/>
  <c r="S134" i="6"/>
  <c r="S158" i="6" s="1"/>
  <c r="S110" i="6"/>
  <c r="S86" i="6"/>
  <c r="S62" i="6"/>
  <c r="S113" i="6"/>
  <c r="S185" i="6"/>
  <c r="S137" i="6"/>
  <c r="S161" i="6" s="1"/>
  <c r="S89" i="6"/>
  <c r="S65" i="6"/>
  <c r="S184" i="6"/>
  <c r="S136" i="6"/>
  <c r="S160" i="6" s="1"/>
  <c r="S112" i="6"/>
  <c r="S88" i="6"/>
  <c r="S64" i="6"/>
  <c r="S183" i="6"/>
  <c r="S135" i="6"/>
  <c r="S159" i="6" s="1"/>
  <c r="S111" i="6"/>
  <c r="S87" i="6"/>
  <c r="S63" i="6"/>
  <c r="S186" i="6"/>
  <c r="S138" i="6"/>
  <c r="S162" i="6" s="1"/>
  <c r="S114" i="6"/>
  <c r="S90" i="6"/>
  <c r="S66" i="6"/>
  <c r="U69" i="2" l="1"/>
  <c r="U70" i="2"/>
  <c r="U71" i="2"/>
  <c r="U72" i="2"/>
  <c r="U80" i="2"/>
  <c r="V80" i="2" s="1"/>
  <c r="U74" i="2"/>
  <c r="V74" i="2" s="1"/>
  <c r="U75" i="2"/>
  <c r="V75" i="2" s="1"/>
  <c r="U76" i="2"/>
  <c r="V76" i="2" s="1"/>
  <c r="U77" i="2"/>
  <c r="V77" i="2" s="1"/>
  <c r="U78" i="2"/>
  <c r="V78" i="2" s="1"/>
  <c r="U79" i="2"/>
  <c r="V79" i="2" s="1"/>
  <c r="U81" i="2"/>
  <c r="V81" i="2" s="1"/>
  <c r="U82" i="2"/>
  <c r="V82" i="2" s="1"/>
  <c r="U83" i="2"/>
  <c r="V83" i="2" s="1"/>
  <c r="U84" i="2"/>
  <c r="V84" i="2" s="1"/>
  <c r="U85" i="2"/>
  <c r="V85" i="2" s="1"/>
  <c r="U73" i="2"/>
  <c r="V73" i="2" s="1"/>
  <c r="U60" i="2"/>
  <c r="V60" i="2" s="1"/>
  <c r="U61" i="2"/>
  <c r="V61" i="2" s="1"/>
  <c r="U62" i="2"/>
  <c r="V62" i="2" s="1"/>
  <c r="U63" i="2"/>
  <c r="V63" i="2" s="1"/>
  <c r="U64" i="2"/>
  <c r="V64" i="2" s="1"/>
  <c r="U65" i="2"/>
  <c r="V65" i="2" s="1"/>
  <c r="U66" i="2"/>
  <c r="V66" i="2" s="1"/>
  <c r="U67" i="2"/>
  <c r="V67" i="2" s="1"/>
  <c r="U68" i="2"/>
  <c r="V68" i="2" s="1"/>
  <c r="U59" i="2"/>
  <c r="V59" i="2" s="1"/>
  <c r="U55" i="2"/>
  <c r="V55" i="2" s="1"/>
  <c r="U56" i="2"/>
  <c r="V56" i="2" s="1"/>
  <c r="U57" i="2"/>
  <c r="V57" i="2" s="1"/>
  <c r="U54" i="2"/>
  <c r="V54" i="2" s="1"/>
  <c r="U33" i="2" l="1"/>
  <c r="U34" i="2"/>
  <c r="U35" i="2"/>
  <c r="U36" i="2"/>
  <c r="U37" i="2"/>
  <c r="U38" i="2"/>
  <c r="U39" i="2"/>
  <c r="U40" i="2"/>
  <c r="U41" i="2"/>
  <c r="U42" i="2"/>
  <c r="V42" i="2" s="1"/>
  <c r="U43" i="2"/>
  <c r="U44" i="2"/>
  <c r="U45" i="2"/>
  <c r="U46" i="2"/>
  <c r="U47" i="2"/>
  <c r="U48" i="2"/>
  <c r="U49" i="2"/>
  <c r="U50" i="2"/>
  <c r="U51" i="2"/>
  <c r="U32" i="2"/>
  <c r="V32" i="2" s="1"/>
  <c r="U30" i="2"/>
  <c r="V30" i="2" s="1"/>
  <c r="U31" i="2"/>
  <c r="V31" i="2" s="1"/>
  <c r="U29" i="2"/>
  <c r="V29" i="2" s="1"/>
  <c r="B216" i="9" l="1"/>
  <c r="D216" i="9" s="1"/>
  <c r="AF33" i="13" s="1"/>
  <c r="AG33" i="13" s="1"/>
  <c r="AH33" i="13" s="1"/>
  <c r="D222" i="9"/>
  <c r="D223" i="9"/>
  <c r="AS58" i="13" s="1"/>
  <c r="D224" i="9"/>
  <c r="AS60" i="13" s="1"/>
  <c r="D225" i="9"/>
  <c r="D226" i="9"/>
  <c r="AS59" i="13" s="1"/>
  <c r="D227" i="9"/>
  <c r="D229" i="9"/>
  <c r="D230" i="9"/>
  <c r="D231" i="9"/>
  <c r="D232" i="9"/>
  <c r="D233" i="9"/>
  <c r="D234" i="9"/>
  <c r="AF34" i="13" s="1"/>
  <c r="AG34" i="13" s="1"/>
  <c r="AH34" i="13" s="1"/>
  <c r="D235" i="9"/>
  <c r="D236" i="9"/>
  <c r="D237" i="9"/>
  <c r="D238" i="9"/>
  <c r="C239" i="9"/>
  <c r="D239" i="9"/>
  <c r="C240" i="9"/>
  <c r="D240" i="9"/>
  <c r="C241" i="9"/>
  <c r="D241" i="9"/>
  <c r="C242" i="9"/>
  <c r="D242" i="9"/>
  <c r="C243" i="9"/>
  <c r="D243" i="9" s="1"/>
  <c r="C244" i="9"/>
  <c r="D244" i="9"/>
  <c r="D245" i="9"/>
  <c r="C246" i="9"/>
  <c r="D246" i="9"/>
  <c r="AF40" i="13" s="1"/>
  <c r="AG40" i="13" s="1"/>
  <c r="C247" i="9"/>
  <c r="D247" i="9" s="1"/>
  <c r="AF41" i="13" s="1"/>
  <c r="AG41" i="13" s="1"/>
  <c r="C248" i="9"/>
  <c r="D248" i="9"/>
  <c r="C249" i="9"/>
  <c r="D249" i="9" s="1"/>
  <c r="C250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C264" i="9"/>
  <c r="D264" i="9"/>
  <c r="C265" i="9"/>
  <c r="D265" i="9"/>
  <c r="C266" i="9"/>
  <c r="D266" i="9" s="1"/>
  <c r="C267" i="9"/>
  <c r="D267" i="9"/>
  <c r="C268" i="9"/>
  <c r="D268" i="9" s="1"/>
  <c r="D269" i="9"/>
  <c r="D270" i="9"/>
  <c r="D271" i="9"/>
  <c r="D272" i="9"/>
  <c r="D273" i="9"/>
  <c r="D274" i="9"/>
  <c r="D275" i="9"/>
  <c r="C276" i="9"/>
  <c r="D276" i="9"/>
  <c r="AF42" i="13" s="1"/>
  <c r="C277" i="9"/>
  <c r="D277" i="9" s="1"/>
  <c r="AF43" i="13" s="1"/>
  <c r="AG43" i="13" s="1"/>
  <c r="C278" i="9"/>
  <c r="D278" i="9"/>
  <c r="C279" i="9"/>
  <c r="D279" i="9" s="1"/>
  <c r="D280" i="9"/>
  <c r="AF38" i="13" s="1"/>
  <c r="AG38" i="13" s="1"/>
  <c r="AI38" i="13" s="1"/>
  <c r="AF32" i="13"/>
  <c r="D214" i="9"/>
  <c r="AF29" i="13" s="1"/>
  <c r="AG29" i="13" s="1"/>
  <c r="AH29" i="13" s="1"/>
  <c r="D215" i="9"/>
  <c r="AF35" i="13" s="1"/>
  <c r="AG35" i="13" s="1"/>
  <c r="AH35" i="13" s="1"/>
  <c r="AG30" i="13"/>
  <c r="AG36" i="13"/>
  <c r="AG37" i="13"/>
  <c r="AG42" i="13"/>
  <c r="AG50" i="13"/>
  <c r="D116" i="11"/>
  <c r="D108" i="11"/>
  <c r="D97" i="11"/>
  <c r="D84" i="11"/>
  <c r="D67" i="11"/>
  <c r="D46" i="11"/>
  <c r="D14" i="11"/>
  <c r="N10" i="11" a="1"/>
  <c r="N10" i="11" s="1"/>
  <c r="O10" i="11" a="1"/>
  <c r="O10" i="11" s="1"/>
  <c r="L10" i="11" a="1"/>
  <c r="L10" i="11" s="1"/>
  <c r="AI43" i="13" l="1"/>
  <c r="BA45" i="13"/>
  <c r="AQ45" i="13"/>
  <c r="AR45" i="13"/>
  <c r="AV45" i="13"/>
  <c r="BB45" i="13"/>
  <c r="BC45" i="13"/>
  <c r="AS45" i="13"/>
  <c r="AP44" i="13"/>
  <c r="AP45" i="13"/>
  <c r="AY45" i="13"/>
  <c r="AX45" i="13"/>
  <c r="AT45" i="13"/>
  <c r="AU45" i="13"/>
  <c r="AW45" i="13"/>
  <c r="AZ45" i="13"/>
  <c r="AI42" i="13"/>
  <c r="AG32" i="13"/>
  <c r="AH32" i="13" s="1"/>
  <c r="AF44" i="13"/>
  <c r="AG44" i="13" s="1"/>
  <c r="AI44" i="13" s="1"/>
  <c r="AF45" i="13"/>
  <c r="AG45" i="13" s="1"/>
  <c r="AI45" i="13" s="1"/>
  <c r="AD9" i="6"/>
  <c r="AG8" i="6"/>
  <c r="AG10" i="6" s="1"/>
  <c r="Y6" i="6"/>
  <c r="AD6" i="6" s="1"/>
  <c r="X13" i="6"/>
  <c r="X12" i="6"/>
  <c r="T13" i="6"/>
  <c r="T12" i="6"/>
  <c r="AA4" i="1"/>
  <c r="AS44" i="13" l="1"/>
  <c r="AU44" i="13"/>
  <c r="AV44" i="13"/>
  <c r="AX44" i="13"/>
  <c r="BA44" i="13"/>
  <c r="AT44" i="13"/>
  <c r="AW44" i="13"/>
  <c r="BC44" i="13"/>
  <c r="AY44" i="13"/>
  <c r="AZ44" i="13"/>
  <c r="BB44" i="13"/>
  <c r="AQ44" i="13"/>
  <c r="AR44" i="13"/>
  <c r="BZ61" i="6"/>
  <c r="CA49" i="6"/>
  <c r="CB64" i="6"/>
  <c r="CB56" i="6"/>
  <c r="CB62" i="6"/>
  <c r="CB54" i="6"/>
  <c r="CB60" i="6"/>
  <c r="CB52" i="6"/>
  <c r="CB66" i="6"/>
  <c r="CB58" i="6"/>
  <c r="CB50" i="6"/>
  <c r="BZ64" i="6"/>
  <c r="CA66" i="6"/>
  <c r="CA64" i="6"/>
  <c r="CA62" i="6"/>
  <c r="CA60" i="6"/>
  <c r="CA58" i="6"/>
  <c r="CA56" i="6"/>
  <c r="CA54" i="6"/>
  <c r="CA52" i="6"/>
  <c r="CA50" i="6"/>
  <c r="BZ63" i="6"/>
  <c r="CB65" i="6"/>
  <c r="CB63" i="6"/>
  <c r="CB61" i="6"/>
  <c r="CB59" i="6"/>
  <c r="CB57" i="6"/>
  <c r="CB55" i="6"/>
  <c r="CB53" i="6"/>
  <c r="CB51" i="6"/>
  <c r="BZ66" i="6"/>
  <c r="BZ62" i="6"/>
  <c r="CB49" i="6"/>
  <c r="CA65" i="6"/>
  <c r="CA63" i="6"/>
  <c r="CA61" i="6"/>
  <c r="CA59" i="6"/>
  <c r="CA57" i="6"/>
  <c r="CA55" i="6"/>
  <c r="CA53" i="6"/>
  <c r="CA51" i="6"/>
  <c r="BZ65" i="6"/>
  <c r="X14" i="6"/>
  <c r="X95" i="15"/>
  <c r="X94" i="15"/>
  <c r="X93" i="15"/>
  <c r="X92" i="15"/>
  <c r="X91" i="15"/>
  <c r="AS90" i="15"/>
  <c r="X90" i="15"/>
  <c r="AS89" i="15"/>
  <c r="X89" i="15"/>
  <c r="AS88" i="15"/>
  <c r="X88" i="15"/>
  <c r="AS87" i="15"/>
  <c r="X87" i="15"/>
  <c r="AS86" i="15"/>
  <c r="X86" i="15"/>
  <c r="AS85" i="15"/>
  <c r="AS84" i="15"/>
  <c r="AS83" i="15"/>
  <c r="AS82" i="15"/>
  <c r="AS81" i="15"/>
  <c r="AU62" i="15"/>
  <c r="AU61" i="15"/>
  <c r="AU60" i="15"/>
  <c r="AU58" i="15"/>
  <c r="AU52" i="15"/>
  <c r="AU51" i="15"/>
  <c r="AU53" i="15" s="1"/>
  <c r="AU54" i="15" s="1"/>
  <c r="AU49" i="15"/>
  <c r="AU50" i="15" s="1"/>
  <c r="BA37" i="15"/>
  <c r="AW37" i="15"/>
  <c r="AV37" i="15"/>
  <c r="AU37" i="15"/>
  <c r="BA36" i="15"/>
  <c r="AW36" i="15"/>
  <c r="AV36" i="15"/>
  <c r="AU36" i="15"/>
  <c r="BA35" i="15"/>
  <c r="AW35" i="15"/>
  <c r="AV35" i="15"/>
  <c r="AU35" i="15"/>
  <c r="BA34" i="15"/>
  <c r="BA38" i="15" s="1"/>
  <c r="AW34" i="15"/>
  <c r="AV34" i="15"/>
  <c r="AU34" i="15"/>
  <c r="AZ33" i="15"/>
  <c r="BE32" i="15"/>
  <c r="BE31" i="15"/>
  <c r="BE30" i="15"/>
  <c r="BE33" i="15" s="1"/>
  <c r="AX30" i="15"/>
  <c r="AW30" i="15"/>
  <c r="AV30" i="15"/>
  <c r="AU30" i="15"/>
  <c r="AT21" i="15"/>
  <c r="AU21" i="15" s="1"/>
  <c r="AT20" i="15"/>
  <c r="AU20" i="15" s="1"/>
  <c r="AJ19" i="15"/>
  <c r="C17" i="15"/>
  <c r="I15" i="15"/>
  <c r="Y14" i="15"/>
  <c r="T14" i="15"/>
  <c r="W13" i="15"/>
  <c r="O13" i="15"/>
  <c r="O12" i="15"/>
  <c r="O11" i="15"/>
  <c r="P10" i="15"/>
  <c r="O10" i="15"/>
  <c r="Y9" i="15"/>
  <c r="T9" i="15"/>
  <c r="O9" i="15"/>
  <c r="AB8" i="15"/>
  <c r="AB10" i="15" s="1"/>
  <c r="F14" i="15" s="1"/>
  <c r="W8" i="15"/>
  <c r="W10" i="15" s="1"/>
  <c r="F13" i="15" s="1"/>
  <c r="O8" i="15"/>
  <c r="O7" i="15"/>
  <c r="B7" i="15"/>
  <c r="AT6" i="15"/>
  <c r="AH16" i="15" s="1"/>
  <c r="O6" i="15"/>
  <c r="B6" i="15"/>
  <c r="S5" i="15"/>
  <c r="S6" i="15" s="1"/>
  <c r="O5" i="15"/>
  <c r="AU63" i="15" s="1"/>
  <c r="F5" i="15"/>
  <c r="D23" i="15" s="1"/>
  <c r="B5" i="15"/>
  <c r="O4" i="15"/>
  <c r="E4" i="15"/>
  <c r="B4" i="15"/>
  <c r="O3" i="15"/>
  <c r="T2" i="15"/>
  <c r="I2" i="15"/>
  <c r="AU58" i="6"/>
  <c r="AU69" i="6" s="1"/>
  <c r="AU49" i="6"/>
  <c r="AU50" i="6" s="1"/>
  <c r="AN3" i="13"/>
  <c r="AN2" i="13"/>
  <c r="D389" i="9"/>
  <c r="N10" i="13" s="1"/>
  <c r="D390" i="9"/>
  <c r="D391" i="9"/>
  <c r="D392" i="9"/>
  <c r="N9" i="13" s="1"/>
  <c r="D393" i="9"/>
  <c r="N8" i="13" s="1"/>
  <c r="D377" i="9"/>
  <c r="D378" i="9"/>
  <c r="D379" i="9"/>
  <c r="AF51" i="13" s="1"/>
  <c r="AG51" i="13" s="1"/>
  <c r="AH51" i="13" s="1"/>
  <c r="AI66" i="13" s="1"/>
  <c r="D380" i="9"/>
  <c r="AF52" i="13" s="1"/>
  <c r="AG52" i="13" s="1"/>
  <c r="AH52" i="13" s="1"/>
  <c r="AI52" i="13" s="1"/>
  <c r="D381" i="9"/>
  <c r="AF53" i="13" s="1"/>
  <c r="AG53" i="13" s="1"/>
  <c r="AH53" i="13" s="1"/>
  <c r="AI53" i="13" s="1"/>
  <c r="D382" i="9"/>
  <c r="AF54" i="13" s="1"/>
  <c r="AG54" i="13" s="1"/>
  <c r="AH54" i="13" s="1"/>
  <c r="AI54" i="13" s="1"/>
  <c r="D383" i="9"/>
  <c r="AF55" i="13" s="1"/>
  <c r="AG55" i="13" s="1"/>
  <c r="AH55" i="13" s="1"/>
  <c r="AI55" i="13" s="1"/>
  <c r="D384" i="9"/>
  <c r="AF56" i="13" s="1"/>
  <c r="AG56" i="13" s="1"/>
  <c r="AH56" i="13" s="1"/>
  <c r="AI56" i="13" s="1"/>
  <c r="D385" i="9"/>
  <c r="AF57" i="13" s="1"/>
  <c r="AG57" i="13" s="1"/>
  <c r="AH57" i="13" s="1"/>
  <c r="AI57" i="13" s="1"/>
  <c r="D386" i="9"/>
  <c r="D387" i="9"/>
  <c r="AF58" i="13" s="1"/>
  <c r="AG58" i="13" s="1"/>
  <c r="AH58" i="13" s="1"/>
  <c r="AI58" i="13" s="1"/>
  <c r="D198" i="9"/>
  <c r="S3" i="13" s="1"/>
  <c r="D199" i="9"/>
  <c r="N4" i="13" s="1"/>
  <c r="O4" i="13" s="1"/>
  <c r="AS54" i="13" s="1"/>
  <c r="AT54" i="13" s="1"/>
  <c r="D200" i="9"/>
  <c r="D201" i="9"/>
  <c r="D202" i="9"/>
  <c r="S4" i="13" s="1"/>
  <c r="D203" i="9"/>
  <c r="AB7" i="13" s="1"/>
  <c r="D204" i="9"/>
  <c r="AF26" i="13" s="1"/>
  <c r="AG26" i="13" s="1"/>
  <c r="AH26" i="13" s="1"/>
  <c r="D205" i="9"/>
  <c r="D206" i="9"/>
  <c r="AF27" i="13" s="1"/>
  <c r="AG27" i="13" s="1"/>
  <c r="AH27" i="13" s="1"/>
  <c r="D207" i="9"/>
  <c r="AF23" i="13" s="1"/>
  <c r="D208" i="9"/>
  <c r="D209" i="9"/>
  <c r="D210" i="9"/>
  <c r="D211" i="9"/>
  <c r="AY24" i="13" s="1"/>
  <c r="D212" i="9"/>
  <c r="D213" i="9"/>
  <c r="AY25" i="13"/>
  <c r="AY26" i="13"/>
  <c r="W3" i="13"/>
  <c r="AB3" i="13"/>
  <c r="N7" i="13"/>
  <c r="D281" i="9"/>
  <c r="D282" i="9"/>
  <c r="D283" i="9"/>
  <c r="D284" i="9"/>
  <c r="D285" i="9"/>
  <c r="D286" i="9"/>
  <c r="C287" i="9"/>
  <c r="D287" i="9" s="1"/>
  <c r="AF46" i="13" s="1"/>
  <c r="AG46" i="13" s="1"/>
  <c r="AI46" i="13" s="1"/>
  <c r="C288" i="9"/>
  <c r="D288" i="9" s="1"/>
  <c r="AF47" i="13" s="1"/>
  <c r="C289" i="9"/>
  <c r="D289" i="9" s="1"/>
  <c r="C290" i="9"/>
  <c r="D290" i="9" s="1"/>
  <c r="C291" i="9"/>
  <c r="D291" i="9" s="1"/>
  <c r="D292" i="9"/>
  <c r="D293" i="9"/>
  <c r="D294" i="9"/>
  <c r="D295" i="9"/>
  <c r="D296" i="9"/>
  <c r="D297" i="9"/>
  <c r="D298" i="9"/>
  <c r="D299" i="9"/>
  <c r="D300" i="9"/>
  <c r="D301" i="9"/>
  <c r="C302" i="9"/>
  <c r="D302" i="9" s="1"/>
  <c r="C303" i="9"/>
  <c r="D303" i="9" s="1"/>
  <c r="C304" i="9"/>
  <c r="D304" i="9" s="1"/>
  <c r="C305" i="9"/>
  <c r="D305" i="9" s="1"/>
  <c r="C306" i="9"/>
  <c r="D306" i="9" s="1"/>
  <c r="C307" i="9"/>
  <c r="D307" i="9" s="1"/>
  <c r="C308" i="9"/>
  <c r="D308" i="9" s="1"/>
  <c r="C309" i="9"/>
  <c r="D309" i="9" s="1"/>
  <c r="D310" i="9"/>
  <c r="D311" i="9"/>
  <c r="D312" i="9"/>
  <c r="D313" i="9"/>
  <c r="C314" i="9"/>
  <c r="D314" i="9" s="1"/>
  <c r="C315" i="9"/>
  <c r="D315" i="9" s="1"/>
  <c r="C316" i="9"/>
  <c r="D316" i="9" s="1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W6" i="13" s="1"/>
  <c r="AB6" i="13" s="1"/>
  <c r="D343" i="9"/>
  <c r="D344" i="9"/>
  <c r="D345" i="9"/>
  <c r="D346" i="9"/>
  <c r="D347" i="9"/>
  <c r="D348" i="9"/>
  <c r="D349" i="9"/>
  <c r="D350" i="9"/>
  <c r="D351" i="9"/>
  <c r="W5" i="13" s="1"/>
  <c r="D352" i="9"/>
  <c r="D353" i="9"/>
  <c r="D354" i="9"/>
  <c r="D355" i="9"/>
  <c r="D356" i="9"/>
  <c r="D357" i="9"/>
  <c r="D358" i="9"/>
  <c r="D359" i="9"/>
  <c r="D360" i="9"/>
  <c r="D361" i="9"/>
  <c r="D362" i="9"/>
  <c r="AF67" i="13" s="1"/>
  <c r="AG67" i="13" s="1"/>
  <c r="AH67" i="13" s="1"/>
  <c r="AI67" i="13" s="1"/>
  <c r="D363" i="9"/>
  <c r="AF68" i="13" s="1"/>
  <c r="AG68" i="13" s="1"/>
  <c r="AH68" i="13" s="1"/>
  <c r="AI68" i="13" s="1"/>
  <c r="D364" i="9"/>
  <c r="AF69" i="13" s="1"/>
  <c r="AG69" i="13" s="1"/>
  <c r="AH69" i="13" s="1"/>
  <c r="AI69" i="13" s="1"/>
  <c r="D365" i="9"/>
  <c r="AF70" i="13" s="1"/>
  <c r="AG70" i="13" s="1"/>
  <c r="AH70" i="13" s="1"/>
  <c r="AI70" i="13" s="1"/>
  <c r="D366" i="9"/>
  <c r="AF71" i="13" s="1"/>
  <c r="AG71" i="13" s="1"/>
  <c r="AH71" i="13" s="1"/>
  <c r="AI71" i="13" s="1"/>
  <c r="D367" i="9"/>
  <c r="AF72" i="13" s="1"/>
  <c r="AG72" i="13" s="1"/>
  <c r="AH72" i="13" s="1"/>
  <c r="AI72" i="13" s="1"/>
  <c r="D368" i="9"/>
  <c r="AF73" i="13" s="1"/>
  <c r="AG73" i="13" s="1"/>
  <c r="AH73" i="13" s="1"/>
  <c r="AI73" i="13" s="1"/>
  <c r="D369" i="9"/>
  <c r="AF74" i="13" s="1"/>
  <c r="AG74" i="13" s="1"/>
  <c r="AH74" i="13" s="1"/>
  <c r="AI74" i="13" s="1"/>
  <c r="D370" i="9"/>
  <c r="D371" i="9"/>
  <c r="AF61" i="13" s="1"/>
  <c r="AG61" i="13" s="1"/>
  <c r="AH61" i="13" s="1"/>
  <c r="AI61" i="13" s="1"/>
  <c r="D372" i="9"/>
  <c r="AF62" i="13" s="1"/>
  <c r="AG62" i="13" s="1"/>
  <c r="AH62" i="13" s="1"/>
  <c r="AI62" i="13" s="1"/>
  <c r="D373" i="9"/>
  <c r="AF63" i="13" s="1"/>
  <c r="AG63" i="13" s="1"/>
  <c r="AH63" i="13" s="1"/>
  <c r="AI63" i="13" s="1"/>
  <c r="S30" i="13" s="1"/>
  <c r="S51" i="13" s="1"/>
  <c r="S69" i="13" s="1"/>
  <c r="S87" i="13" s="1"/>
  <c r="S105" i="13" s="1"/>
  <c r="S123" i="13" s="1"/>
  <c r="S141" i="13" s="1"/>
  <c r="D374" i="9"/>
  <c r="AF64" i="13" s="1"/>
  <c r="AG64" i="13" s="1"/>
  <c r="AH64" i="13" s="1"/>
  <c r="AI64" i="13" s="1"/>
  <c r="D375" i="9"/>
  <c r="AF65" i="13" s="1"/>
  <c r="AG65" i="13" s="1"/>
  <c r="AH65" i="13" s="1"/>
  <c r="AI65" i="13" s="1"/>
  <c r="D376" i="9"/>
  <c r="D388" i="9"/>
  <c r="D197" i="9"/>
  <c r="N3" i="13" s="1"/>
  <c r="S34" i="13" l="1"/>
  <c r="S55" i="13" s="1"/>
  <c r="S73" i="13" s="1"/>
  <c r="S91" i="13" s="1"/>
  <c r="S109" i="13" s="1"/>
  <c r="S127" i="13" s="1"/>
  <c r="S145" i="13" s="1"/>
  <c r="S35" i="13"/>
  <c r="S56" i="13" s="1"/>
  <c r="S74" i="13" s="1"/>
  <c r="S92" i="13" s="1"/>
  <c r="S110" i="13" s="1"/>
  <c r="S128" i="13" s="1"/>
  <c r="S146" i="13" s="1"/>
  <c r="S33" i="13"/>
  <c r="S54" i="13" s="1"/>
  <c r="S72" i="13" s="1"/>
  <c r="S90" i="13" s="1"/>
  <c r="S108" i="13" s="1"/>
  <c r="S126" i="13" s="1"/>
  <c r="S144" i="13" s="1"/>
  <c r="S32" i="13"/>
  <c r="S53" i="13" s="1"/>
  <c r="S71" i="13" s="1"/>
  <c r="S89" i="13" s="1"/>
  <c r="S107" i="13" s="1"/>
  <c r="S125" i="13" s="1"/>
  <c r="S143" i="13" s="1"/>
  <c r="S31" i="13"/>
  <c r="S52" i="13" s="1"/>
  <c r="S70" i="13" s="1"/>
  <c r="S88" i="13" s="1"/>
  <c r="S106" i="13" s="1"/>
  <c r="S124" i="13" s="1"/>
  <c r="S142" i="13" s="1"/>
  <c r="S28" i="13"/>
  <c r="S49" i="13" s="1"/>
  <c r="S67" i="13" s="1"/>
  <c r="S85" i="13" s="1"/>
  <c r="S103" i="13" s="1"/>
  <c r="S121" i="13" s="1"/>
  <c r="S139" i="13" s="1"/>
  <c r="S29" i="13"/>
  <c r="S50" i="13" s="1"/>
  <c r="S68" i="13" s="1"/>
  <c r="S86" i="13" s="1"/>
  <c r="S104" i="13" s="1"/>
  <c r="S122" i="13" s="1"/>
  <c r="S140" i="13" s="1"/>
  <c r="S27" i="13"/>
  <c r="S48" i="13" s="1"/>
  <c r="S66" i="13" s="1"/>
  <c r="S84" i="13" s="1"/>
  <c r="S102" i="13" s="1"/>
  <c r="S120" i="13" s="1"/>
  <c r="S138" i="13" s="1"/>
  <c r="S26" i="13"/>
  <c r="S47" i="13" s="1"/>
  <c r="S65" i="13" s="1"/>
  <c r="S83" i="13" s="1"/>
  <c r="S101" i="13" s="1"/>
  <c r="S119" i="13" s="1"/>
  <c r="S137" i="13" s="1"/>
  <c r="AF60" i="13"/>
  <c r="AG60" i="13" s="1"/>
  <c r="AH60" i="13" s="1"/>
  <c r="AI60" i="13" s="1"/>
  <c r="S25" i="13" s="1"/>
  <c r="S46" i="13" s="1"/>
  <c r="S64" i="13" s="1"/>
  <c r="S82" i="13" s="1"/>
  <c r="S100" i="13" s="1"/>
  <c r="S118" i="13" s="1"/>
  <c r="S136" i="13" s="1"/>
  <c r="AF59" i="13"/>
  <c r="AG59" i="13" s="1"/>
  <c r="AH59" i="13" s="1"/>
  <c r="AI59" i="13" s="1"/>
  <c r="R23" i="13"/>
  <c r="R44" i="13" s="1"/>
  <c r="R62" i="13" s="1"/>
  <c r="R80" i="13" s="1"/>
  <c r="R98" i="13" s="1"/>
  <c r="R116" i="13" s="1"/>
  <c r="R134" i="13" s="1"/>
  <c r="R24" i="13"/>
  <c r="R45" i="13" s="1"/>
  <c r="R63" i="13" s="1"/>
  <c r="R81" i="13" s="1"/>
  <c r="R99" i="13" s="1"/>
  <c r="R117" i="13" s="1"/>
  <c r="R135" i="13" s="1"/>
  <c r="AF49" i="13"/>
  <c r="AG49" i="13" s="1"/>
  <c r="AI49" i="13" s="1"/>
  <c r="AG47" i="13"/>
  <c r="AI47" i="13" s="1"/>
  <c r="AF48" i="13"/>
  <c r="AG48" i="13" s="1"/>
  <c r="AI48" i="13" s="1"/>
  <c r="AX46" i="13"/>
  <c r="BC46" i="13"/>
  <c r="AU46" i="13"/>
  <c r="AY46" i="13"/>
  <c r="AZ46" i="13"/>
  <c r="BA46" i="13"/>
  <c r="BB46" i="13"/>
  <c r="AP46" i="13"/>
  <c r="AQ46" i="13"/>
  <c r="AR46" i="13"/>
  <c r="AS46" i="13"/>
  <c r="AT46" i="13"/>
  <c r="AV46" i="13"/>
  <c r="AW46" i="13"/>
  <c r="AF31" i="13"/>
  <c r="AG31" i="13" s="1"/>
  <c r="AH31" i="13" s="1"/>
  <c r="AS57" i="13"/>
  <c r="N5" i="13"/>
  <c r="O5" i="13" s="1"/>
  <c r="AS53" i="13" s="1"/>
  <c r="AS63" i="13" s="1"/>
  <c r="L157" i="13" s="1"/>
  <c r="AF25" i="13"/>
  <c r="AG25" i="13" s="1"/>
  <c r="AH25" i="13" s="1"/>
  <c r="Q10" i="15"/>
  <c r="AG23" i="13"/>
  <c r="AH23" i="13" s="1"/>
  <c r="AI23" i="13" s="1"/>
  <c r="AT53" i="13"/>
  <c r="AZ24" i="13"/>
  <c r="AB4" i="13"/>
  <c r="W4" i="13"/>
  <c r="N6" i="13"/>
  <c r="O6" i="13" s="1"/>
  <c r="AF22" i="13"/>
  <c r="AG22" i="13" s="1"/>
  <c r="AH22" i="13" s="1"/>
  <c r="AI22" i="13" s="1"/>
  <c r="AF21" i="13"/>
  <c r="AG21" i="13" s="1"/>
  <c r="AH21" i="13" s="1"/>
  <c r="AI21" i="13" s="1"/>
  <c r="AY20" i="13"/>
  <c r="AF24" i="13"/>
  <c r="AG24" i="13" s="1"/>
  <c r="AH24" i="13" s="1"/>
  <c r="AI24" i="13" s="1"/>
  <c r="AY22" i="13"/>
  <c r="AF28" i="13"/>
  <c r="AG28" i="13" s="1"/>
  <c r="AH28" i="13" s="1"/>
  <c r="AI28" i="13" s="1"/>
  <c r="AY21" i="13"/>
  <c r="AZ25" i="13"/>
  <c r="AL86" i="15"/>
  <c r="AH86" i="15"/>
  <c r="AD86" i="15"/>
  <c r="Z86" i="15"/>
  <c r="BY66" i="15"/>
  <c r="BU66" i="15"/>
  <c r="BQ66" i="15"/>
  <c r="BY65" i="15"/>
  <c r="BU65" i="15"/>
  <c r="BQ65" i="15"/>
  <c r="CA64" i="15"/>
  <c r="BW64" i="15"/>
  <c r="BS64" i="15"/>
  <c r="BO64" i="15"/>
  <c r="BY63" i="15"/>
  <c r="BU63" i="15"/>
  <c r="BQ63" i="15"/>
  <c r="CB62" i="15"/>
  <c r="BX62" i="15"/>
  <c r="BT62" i="15"/>
  <c r="BP62" i="15"/>
  <c r="AK90" i="15"/>
  <c r="AG90" i="15"/>
  <c r="AC90" i="15"/>
  <c r="Y90" i="15"/>
  <c r="AK86" i="15"/>
  <c r="AG86" i="15"/>
  <c r="AC86" i="15"/>
  <c r="CB66" i="15"/>
  <c r="BX66" i="15"/>
  <c r="BT66" i="15"/>
  <c r="BP66" i="15"/>
  <c r="CB65" i="15"/>
  <c r="BX65" i="15"/>
  <c r="BT65" i="15"/>
  <c r="BP65" i="15"/>
  <c r="BZ64" i="15"/>
  <c r="BV64" i="15"/>
  <c r="AJ90" i="15"/>
  <c r="AF90" i="15"/>
  <c r="AB90" i="15"/>
  <c r="AJ86" i="15"/>
  <c r="AF86" i="15"/>
  <c r="AB86" i="15"/>
  <c r="AG91" i="15"/>
  <c r="AE90" i="15"/>
  <c r="AC87" i="15"/>
  <c r="AE86" i="15"/>
  <c r="BV66" i="15"/>
  <c r="BZ65" i="15"/>
  <c r="BR65" i="15"/>
  <c r="CB64" i="15"/>
  <c r="BT64" i="15"/>
  <c r="BX63" i="15"/>
  <c r="BS63" i="15"/>
  <c r="BY62" i="15"/>
  <c r="BS62" i="15"/>
  <c r="CB61" i="15"/>
  <c r="BX61" i="15"/>
  <c r="BT61" i="15"/>
  <c r="BP61" i="15"/>
  <c r="CA60" i="15"/>
  <c r="BW60" i="15"/>
  <c r="BS60" i="15"/>
  <c r="BO60" i="15"/>
  <c r="BZ59" i="15"/>
  <c r="BV59" i="15"/>
  <c r="BR59" i="15"/>
  <c r="CB58" i="15"/>
  <c r="BX58" i="15"/>
  <c r="BT58" i="15"/>
  <c r="BP58" i="15"/>
  <c r="CA57" i="15"/>
  <c r="BW57" i="15"/>
  <c r="BS57" i="15"/>
  <c r="BO57" i="15"/>
  <c r="BY56" i="15"/>
  <c r="BU56" i="15"/>
  <c r="BQ56" i="15"/>
  <c r="CA55" i="15"/>
  <c r="BW55" i="15"/>
  <c r="BS55" i="15"/>
  <c r="BO55" i="15"/>
  <c r="BY54" i="15"/>
  <c r="BU54" i="15"/>
  <c r="BQ54" i="15"/>
  <c r="CB53" i="15"/>
  <c r="BX53" i="15"/>
  <c r="BT53" i="15"/>
  <c r="BP53" i="15"/>
  <c r="CA52" i="15"/>
  <c r="BW52" i="15"/>
  <c r="BS52" i="15"/>
  <c r="BO52" i="15"/>
  <c r="BZ51" i="15"/>
  <c r="BV51" i="15"/>
  <c r="BR51" i="15"/>
  <c r="AI95" i="15"/>
  <c r="AJ94" i="15"/>
  <c r="AI93" i="15"/>
  <c r="AA91" i="15"/>
  <c r="AA90" i="15"/>
  <c r="AG89" i="15"/>
  <c r="AI88" i="15"/>
  <c r="Y87" i="15"/>
  <c r="AA86" i="15"/>
  <c r="CA66" i="15"/>
  <c r="BS66" i="15"/>
  <c r="BW65" i="15"/>
  <c r="BO65" i="15"/>
  <c r="BY64" i="15"/>
  <c r="BR64" i="15"/>
  <c r="CB63" i="15"/>
  <c r="BW63" i="15"/>
  <c r="BR63" i="15"/>
  <c r="BW62" i="15"/>
  <c r="BR62" i="15"/>
  <c r="CA61" i="15"/>
  <c r="BW61" i="15"/>
  <c r="BS61" i="15"/>
  <c r="BO61" i="15"/>
  <c r="BZ60" i="15"/>
  <c r="BV60" i="15"/>
  <c r="BR60" i="15"/>
  <c r="BY59" i="15"/>
  <c r="BU59" i="15"/>
  <c r="BQ59" i="15"/>
  <c r="CA58" i="15"/>
  <c r="BW58" i="15"/>
  <c r="BS58" i="15"/>
  <c r="BO58" i="15"/>
  <c r="BZ57" i="15"/>
  <c r="BV57" i="15"/>
  <c r="BR57" i="15"/>
  <c r="CB56" i="15"/>
  <c r="BX56" i="15"/>
  <c r="BT56" i="15"/>
  <c r="BP56" i="15"/>
  <c r="BZ55" i="15"/>
  <c r="BV55" i="15"/>
  <c r="BR55" i="15"/>
  <c r="CB54" i="15"/>
  <c r="BX54" i="15"/>
  <c r="BT54" i="15"/>
  <c r="BP54" i="15"/>
  <c r="CA53" i="15"/>
  <c r="BW53" i="15"/>
  <c r="BS53" i="15"/>
  <c r="BO53" i="15"/>
  <c r="BZ52" i="15"/>
  <c r="BV52" i="15"/>
  <c r="BR52" i="15"/>
  <c r="AD95" i="15"/>
  <c r="AD94" i="15"/>
  <c r="AC93" i="15"/>
  <c r="AC89" i="15"/>
  <c r="AE88" i="15"/>
  <c r="AK87" i="15"/>
  <c r="BZ66" i="15"/>
  <c r="BR66" i="15"/>
  <c r="BV65" i="15"/>
  <c r="BX64" i="15"/>
  <c r="BQ64" i="15"/>
  <c r="CA63" i="15"/>
  <c r="BV63" i="15"/>
  <c r="BP63" i="15"/>
  <c r="CA62" i="15"/>
  <c r="BV62" i="15"/>
  <c r="BQ62" i="15"/>
  <c r="BZ61" i="15"/>
  <c r="BV61" i="15"/>
  <c r="BR61" i="15"/>
  <c r="BY60" i="15"/>
  <c r="BU60" i="15"/>
  <c r="BQ60" i="15"/>
  <c r="CB59" i="15"/>
  <c r="BX59" i="15"/>
  <c r="BT59" i="15"/>
  <c r="BP59" i="15"/>
  <c r="BZ58" i="15"/>
  <c r="BV58" i="15"/>
  <c r="BR58" i="15"/>
  <c r="BY57" i="15"/>
  <c r="BU57" i="15"/>
  <c r="BQ57" i="15"/>
  <c r="CA56" i="15"/>
  <c r="BW56" i="15"/>
  <c r="BS56" i="15"/>
  <c r="BO56" i="15"/>
  <c r="BY55" i="15"/>
  <c r="BU55" i="15"/>
  <c r="BQ55" i="15"/>
  <c r="CA54" i="15"/>
  <c r="BW54" i="15"/>
  <c r="BS54" i="15"/>
  <c r="BO54" i="15"/>
  <c r="BZ53" i="15"/>
  <c r="BV53" i="15"/>
  <c r="BR53" i="15"/>
  <c r="BY52" i="15"/>
  <c r="BU52" i="15"/>
  <c r="BQ52" i="15"/>
  <c r="CA65" i="15"/>
  <c r="BO62" i="15"/>
  <c r="BY61" i="15"/>
  <c r="BX60" i="15"/>
  <c r="BW59" i="15"/>
  <c r="BQ58" i="15"/>
  <c r="BP57" i="15"/>
  <c r="BZ56" i="15"/>
  <c r="BT55" i="15"/>
  <c r="BY53" i="15"/>
  <c r="BT52" i="15"/>
  <c r="BX51" i="15"/>
  <c r="BS51" i="15"/>
  <c r="CB50" i="15"/>
  <c r="BX50" i="15"/>
  <c r="BT50" i="15"/>
  <c r="BP50" i="15"/>
  <c r="CA49" i="15"/>
  <c r="BW49" i="15"/>
  <c r="BS49" i="15"/>
  <c r="BO49" i="15"/>
  <c r="BP64" i="15"/>
  <c r="BX52" i="15"/>
  <c r="BT51" i="15"/>
  <c r="BY50" i="15"/>
  <c r="BX49" i="15"/>
  <c r="BP49" i="15"/>
  <c r="Y95" i="15"/>
  <c r="BW66" i="15"/>
  <c r="BS65" i="15"/>
  <c r="BZ63" i="15"/>
  <c r="BU61" i="15"/>
  <c r="BT60" i="15"/>
  <c r="BS59" i="15"/>
  <c r="CB57" i="15"/>
  <c r="BV56" i="15"/>
  <c r="BP55" i="15"/>
  <c r="BZ54" i="15"/>
  <c r="BU53" i="15"/>
  <c r="BP52" i="15"/>
  <c r="CB51" i="15"/>
  <c r="BW51" i="15"/>
  <c r="BQ51" i="15"/>
  <c r="CA50" i="15"/>
  <c r="BW50" i="15"/>
  <c r="BS50" i="15"/>
  <c r="BO50" i="15"/>
  <c r="BZ49" i="15"/>
  <c r="BV49" i="15"/>
  <c r="BR49" i="15"/>
  <c r="Y94" i="15"/>
  <c r="BU62" i="15"/>
  <c r="BX55" i="15"/>
  <c r="BO51" i="15"/>
  <c r="BU50" i="15"/>
  <c r="BT49" i="15"/>
  <c r="BO66" i="15"/>
  <c r="BU64" i="15"/>
  <c r="BT63" i="15"/>
  <c r="BZ62" i="15"/>
  <c r="BQ61" i="15"/>
  <c r="BP60" i="15"/>
  <c r="BO59" i="15"/>
  <c r="BY58" i="15"/>
  <c r="BX57" i="15"/>
  <c r="BR56" i="15"/>
  <c r="CB55" i="15"/>
  <c r="BV54" i="15"/>
  <c r="BQ53" i="15"/>
  <c r="CB52" i="15"/>
  <c r="CA51" i="15"/>
  <c r="BU51" i="15"/>
  <c r="BP51" i="15"/>
  <c r="BZ50" i="15"/>
  <c r="BV50" i="15"/>
  <c r="BR50" i="15"/>
  <c r="BY49" i="15"/>
  <c r="BU49" i="15"/>
  <c r="BQ49" i="15"/>
  <c r="AL91" i="15"/>
  <c r="AI90" i="15"/>
  <c r="Y89" i="15"/>
  <c r="AA88" i="15"/>
  <c r="AG87" i="15"/>
  <c r="AI86" i="15"/>
  <c r="BO63" i="15"/>
  <c r="CB60" i="15"/>
  <c r="CA59" i="15"/>
  <c r="BU58" i="15"/>
  <c r="BT57" i="15"/>
  <c r="BR54" i="15"/>
  <c r="BY51" i="15"/>
  <c r="BQ50" i="15"/>
  <c r="CB49" i="15"/>
  <c r="D145" i="15"/>
  <c r="O14" i="15"/>
  <c r="O16" i="15" s="1"/>
  <c r="F7" i="15" s="1"/>
  <c r="P146" i="15"/>
  <c r="L146" i="15"/>
  <c r="H146" i="15"/>
  <c r="D146" i="15"/>
  <c r="N145" i="15"/>
  <c r="J145" i="15"/>
  <c r="F145" i="15"/>
  <c r="O146" i="15"/>
  <c r="K146" i="15"/>
  <c r="G146" i="15"/>
  <c r="Q145" i="15"/>
  <c r="M145" i="15"/>
  <c r="I145" i="15"/>
  <c r="E145" i="15"/>
  <c r="N146" i="15"/>
  <c r="J146" i="15"/>
  <c r="F146" i="15"/>
  <c r="P145" i="15"/>
  <c r="L145" i="15"/>
  <c r="H145" i="15"/>
  <c r="I146" i="15"/>
  <c r="G145" i="15"/>
  <c r="E146" i="15"/>
  <c r="Q146" i="15"/>
  <c r="O145" i="15"/>
  <c r="M146" i="15"/>
  <c r="K145" i="15"/>
  <c r="AH91" i="15"/>
  <c r="AK95" i="15"/>
  <c r="AT7" i="15"/>
  <c r="AU69" i="15"/>
  <c r="AU67" i="15"/>
  <c r="AU68" i="15" s="1"/>
  <c r="AK92" i="15"/>
  <c r="AG92" i="15"/>
  <c r="AC92" i="15"/>
  <c r="Y92" i="15"/>
  <c r="AL92" i="15"/>
  <c r="AF92" i="15"/>
  <c r="AA92" i="15"/>
  <c r="AJ92" i="15"/>
  <c r="AE92" i="15"/>
  <c r="Z92" i="15"/>
  <c r="AI92" i="15"/>
  <c r="AD92" i="15"/>
  <c r="AJ87" i="15"/>
  <c r="AJ93" i="15"/>
  <c r="AB92" i="15"/>
  <c r="AL88" i="15"/>
  <c r="AJ89" i="15"/>
  <c r="AF89" i="15"/>
  <c r="AB89" i="15"/>
  <c r="AI89" i="15"/>
  <c r="AE89" i="15"/>
  <c r="AA89" i="15"/>
  <c r="AL89" i="15"/>
  <c r="AH89" i="15"/>
  <c r="AD89" i="15"/>
  <c r="Z89" i="15"/>
  <c r="AL90" i="15"/>
  <c r="AI94" i="15"/>
  <c r="AE94" i="15"/>
  <c r="AA94" i="15"/>
  <c r="AH94" i="15"/>
  <c r="AC94" i="15"/>
  <c r="AL94" i="15"/>
  <c r="AG94" i="15"/>
  <c r="AB94" i="15"/>
  <c r="AK94" i="15"/>
  <c r="AF94" i="15"/>
  <c r="Z94" i="15"/>
  <c r="AK89" i="15"/>
  <c r="AH92" i="15"/>
  <c r="Z87" i="15"/>
  <c r="AD87" i="15"/>
  <c r="AH87" i="15"/>
  <c r="AL87" i="15"/>
  <c r="AB88" i="15"/>
  <c r="AF88" i="15"/>
  <c r="AJ88" i="15"/>
  <c r="AC91" i="15"/>
  <c r="Y93" i="15"/>
  <c r="AE93" i="15"/>
  <c r="Z95" i="15"/>
  <c r="AE95" i="15"/>
  <c r="AJ91" i="15"/>
  <c r="AF91" i="15"/>
  <c r="AB91" i="15"/>
  <c r="Y86" i="15"/>
  <c r="AA87" i="15"/>
  <c r="AE87" i="15"/>
  <c r="AI87" i="15"/>
  <c r="AL93" i="15"/>
  <c r="AH93" i="15"/>
  <c r="AD93" i="15"/>
  <c r="Z93" i="15"/>
  <c r="Y88" i="15"/>
  <c r="AC88" i="15"/>
  <c r="AG88" i="15"/>
  <c r="AK88" i="15"/>
  <c r="AJ95" i="15"/>
  <c r="AF95" i="15"/>
  <c r="AB95" i="15"/>
  <c r="AL95" i="15"/>
  <c r="Y91" i="15"/>
  <c r="AD91" i="15"/>
  <c r="AI91" i="15"/>
  <c r="AA93" i="15"/>
  <c r="AF93" i="15"/>
  <c r="AK93" i="15"/>
  <c r="AA95" i="15"/>
  <c r="AG95" i="15"/>
  <c r="AB87" i="15"/>
  <c r="AF87" i="15"/>
  <c r="Z88" i="15"/>
  <c r="AD88" i="15"/>
  <c r="AH88" i="15"/>
  <c r="Z90" i="15"/>
  <c r="AD90" i="15"/>
  <c r="AH90" i="15"/>
  <c r="Z91" i="15"/>
  <c r="AE91" i="15"/>
  <c r="AK91" i="15"/>
  <c r="AB93" i="15"/>
  <c r="AG93" i="15"/>
  <c r="AC95" i="15"/>
  <c r="AH95" i="15"/>
  <c r="C20" i="4"/>
  <c r="C21" i="4"/>
  <c r="AB12" i="13"/>
  <c r="AB14" i="13" s="1"/>
  <c r="O11" i="13"/>
  <c r="O9" i="13"/>
  <c r="O10" i="13"/>
  <c r="Y13" i="13"/>
  <c r="AK15" i="13"/>
  <c r="I16" i="13"/>
  <c r="O14" i="13"/>
  <c r="O12" i="13"/>
  <c r="P10" i="13"/>
  <c r="T9" i="13"/>
  <c r="W8" i="13"/>
  <c r="W10" i="13" s="1"/>
  <c r="O8" i="13"/>
  <c r="O7" i="13"/>
  <c r="B7" i="13"/>
  <c r="AT6" i="13"/>
  <c r="AT7" i="13" s="1"/>
  <c r="B6" i="13"/>
  <c r="S5" i="13"/>
  <c r="S6" i="13" s="1"/>
  <c r="F5" i="13"/>
  <c r="B5" i="13"/>
  <c r="E4" i="13"/>
  <c r="B4" i="13"/>
  <c r="O3" i="13"/>
  <c r="AS55" i="13" s="1"/>
  <c r="AT55" i="13" s="1"/>
  <c r="T2" i="13"/>
  <c r="I2" i="13"/>
  <c r="D23" i="13" l="1"/>
  <c r="F24" i="13"/>
  <c r="F26" i="13"/>
  <c r="L26" i="13"/>
  <c r="AY168" i="15"/>
  <c r="AU168" i="15"/>
  <c r="BE166" i="15"/>
  <c r="BA166" i="15"/>
  <c r="AW166" i="15"/>
  <c r="BA165" i="15"/>
  <c r="AW165" i="15"/>
  <c r="BE164" i="15"/>
  <c r="AW164" i="15"/>
  <c r="BE163" i="15"/>
  <c r="BA163" i="15"/>
  <c r="BE162" i="15"/>
  <c r="BA162" i="15"/>
  <c r="AW162" i="15"/>
  <c r="BA161" i="15"/>
  <c r="AW161" i="15"/>
  <c r="BB155" i="15"/>
  <c r="AT155" i="15"/>
  <c r="AZ154" i="15"/>
  <c r="AV154" i="15"/>
  <c r="AZ153" i="15"/>
  <c r="AV153" i="15"/>
  <c r="BD152" i="15"/>
  <c r="AV152" i="15"/>
  <c r="BD151" i="15"/>
  <c r="AZ151" i="15"/>
  <c r="BD150" i="15"/>
  <c r="AZ150" i="15"/>
  <c r="AV150" i="15"/>
  <c r="AZ149" i="15"/>
  <c r="AV149" i="15"/>
  <c r="BD148" i="15"/>
  <c r="AV148" i="15"/>
  <c r="AX141" i="15"/>
  <c r="AT141" i="15"/>
  <c r="BD139" i="15"/>
  <c r="AZ139" i="15"/>
  <c r="AV139" i="15"/>
  <c r="AX138" i="15"/>
  <c r="AT138" i="15"/>
  <c r="BD137" i="15"/>
  <c r="AV137" i="15"/>
  <c r="BB136" i="15"/>
  <c r="AX136" i="15"/>
  <c r="AZ167" i="15"/>
  <c r="AV167" i="15"/>
  <c r="BD166" i="15"/>
  <c r="AV166" i="15"/>
  <c r="BD165" i="15"/>
  <c r="AZ165" i="15"/>
  <c r="BD164" i="15"/>
  <c r="AZ164" i="15"/>
  <c r="AV164" i="15"/>
  <c r="AZ163" i="15"/>
  <c r="AV163" i="15"/>
  <c r="BD162" i="15"/>
  <c r="AV162" i="15"/>
  <c r="BD161" i="15"/>
  <c r="AZ161" i="15"/>
  <c r="BA155" i="15"/>
  <c r="AW155" i="15"/>
  <c r="BC154" i="15"/>
  <c r="AU154" i="15"/>
  <c r="BC153" i="15"/>
  <c r="AY153" i="15"/>
  <c r="BC152" i="15"/>
  <c r="AY152" i="15"/>
  <c r="AU152" i="15"/>
  <c r="AY151" i="15"/>
  <c r="AU151" i="15"/>
  <c r="BC150" i="15"/>
  <c r="AU150" i="15"/>
  <c r="BC149" i="15"/>
  <c r="AY149" i="15"/>
  <c r="BC148" i="15"/>
  <c r="AY148" i="15"/>
  <c r="AU148" i="15"/>
  <c r="AY140" i="15"/>
  <c r="AU140" i="15"/>
  <c r="BC139" i="15"/>
  <c r="AU139" i="15"/>
  <c r="BE138" i="15"/>
  <c r="BA138" i="15"/>
  <c r="BC137" i="15"/>
  <c r="AY137" i="15"/>
  <c r="AU137" i="15"/>
  <c r="BA136" i="15"/>
  <c r="AW136" i="15"/>
  <c r="AW168" i="15"/>
  <c r="AU167" i="15"/>
  <c r="BC166" i="15"/>
  <c r="AY166" i="15"/>
  <c r="BC165" i="15"/>
  <c r="AY165" i="15"/>
  <c r="AU165" i="15"/>
  <c r="AY164" i="15"/>
  <c r="AU164" i="15"/>
  <c r="BC163" i="15"/>
  <c r="AU163" i="15"/>
  <c r="BC162" i="15"/>
  <c r="AY162" i="15"/>
  <c r="BC161" i="15"/>
  <c r="AY161" i="15"/>
  <c r="AU161" i="15"/>
  <c r="AV155" i="15"/>
  <c r="BB154" i="15"/>
  <c r="AX154" i="15"/>
  <c r="BB153" i="15"/>
  <c r="AX153" i="15"/>
  <c r="AT153" i="15"/>
  <c r="AX152" i="15"/>
  <c r="AT152" i="15"/>
  <c r="BB151" i="15"/>
  <c r="AT151" i="15"/>
  <c r="BB150" i="15"/>
  <c r="AX150" i="15"/>
  <c r="BB149" i="15"/>
  <c r="AX149" i="15"/>
  <c r="AT149" i="15"/>
  <c r="AX148" i="15"/>
  <c r="AT148" i="15"/>
  <c r="AV141" i="15"/>
  <c r="AT140" i="15"/>
  <c r="BB139" i="15"/>
  <c r="AX139" i="15"/>
  <c r="BD138" i="15"/>
  <c r="AZ138" i="15"/>
  <c r="AV138" i="15"/>
  <c r="AX137" i="15"/>
  <c r="AT137" i="15"/>
  <c r="BD136" i="15"/>
  <c r="AV136" i="15"/>
  <c r="AX167" i="15"/>
  <c r="BF165" i="15"/>
  <c r="AX163" i="15"/>
  <c r="BF161" i="15"/>
  <c r="AY155" i="15"/>
  <c r="BA152" i="15"/>
  <c r="AW151" i="15"/>
  <c r="BE149" i="15"/>
  <c r="AW139" i="15"/>
  <c r="BA137" i="15"/>
  <c r="AU136" i="15"/>
  <c r="BA135" i="15"/>
  <c r="AW135" i="15"/>
  <c r="BC134" i="15"/>
  <c r="AU134" i="15"/>
  <c r="AZ168" i="15"/>
  <c r="BF166" i="15"/>
  <c r="AX164" i="15"/>
  <c r="BF162" i="15"/>
  <c r="BB161" i="15"/>
  <c r="BA153" i="15"/>
  <c r="AW152" i="15"/>
  <c r="BE150" i="15"/>
  <c r="AW148" i="15"/>
  <c r="AW140" i="15"/>
  <c r="BC138" i="15"/>
  <c r="AT136" i="15"/>
  <c r="BD135" i="15"/>
  <c r="AZ135" i="15"/>
  <c r="BB134" i="15"/>
  <c r="AX134" i="15"/>
  <c r="AT134" i="15"/>
  <c r="BB166" i="15"/>
  <c r="AX165" i="15"/>
  <c r="BF163" i="15"/>
  <c r="AX161" i="15"/>
  <c r="BA154" i="15"/>
  <c r="AW153" i="15"/>
  <c r="BA150" i="15"/>
  <c r="AW149" i="15"/>
  <c r="AY141" i="15"/>
  <c r="AY138" i="15"/>
  <c r="BC136" i="15"/>
  <c r="BC135" i="15"/>
  <c r="AU135" i="15"/>
  <c r="BE134" i="15"/>
  <c r="BA134" i="15"/>
  <c r="BB163" i="15"/>
  <c r="BE152" i="15"/>
  <c r="AY136" i="15"/>
  <c r="AX162" i="15"/>
  <c r="BA151" i="15"/>
  <c r="AU138" i="15"/>
  <c r="AV134" i="15"/>
  <c r="AX166" i="15"/>
  <c r="BC155" i="15"/>
  <c r="AU141" i="15"/>
  <c r="BE137" i="15"/>
  <c r="AX135" i="15"/>
  <c r="AW154" i="15"/>
  <c r="BE148" i="15"/>
  <c r="AT135" i="15"/>
  <c r="BD134" i="15"/>
  <c r="AI33" i="13"/>
  <c r="AI29" i="13"/>
  <c r="AI34" i="13"/>
  <c r="AI35" i="13"/>
  <c r="AI32" i="13"/>
  <c r="AI27" i="13"/>
  <c r="AI26" i="13"/>
  <c r="AI31" i="13"/>
  <c r="AZ47" i="13"/>
  <c r="BB47" i="13"/>
  <c r="AQ47" i="13"/>
  <c r="BC47" i="13"/>
  <c r="AR47" i="13"/>
  <c r="AT47" i="13"/>
  <c r="AV47" i="13"/>
  <c r="BA47" i="13"/>
  <c r="AS47" i="13"/>
  <c r="AP47" i="13"/>
  <c r="AU47" i="13"/>
  <c r="AW47" i="13"/>
  <c r="AX47" i="13"/>
  <c r="AY47" i="13"/>
  <c r="S24" i="13"/>
  <c r="S45" i="13" s="1"/>
  <c r="S63" i="13" s="1"/>
  <c r="S81" i="13" s="1"/>
  <c r="S99" i="13" s="1"/>
  <c r="S117" i="13" s="1"/>
  <c r="S135" i="13" s="1"/>
  <c r="S23" i="13"/>
  <c r="S44" i="13" s="1"/>
  <c r="S62" i="13" s="1"/>
  <c r="S80" i="13" s="1"/>
  <c r="S98" i="13" s="1"/>
  <c r="S116" i="13" s="1"/>
  <c r="S134" i="13" s="1"/>
  <c r="AS62" i="13"/>
  <c r="L155" i="13" s="1"/>
  <c r="F15" i="13"/>
  <c r="AH65" i="15"/>
  <c r="AD65" i="15"/>
  <c r="Z65" i="15"/>
  <c r="V65" i="15"/>
  <c r="AF64" i="15"/>
  <c r="AB64" i="15"/>
  <c r="X64" i="15"/>
  <c r="AI63" i="15"/>
  <c r="AE63" i="15"/>
  <c r="AA63" i="15"/>
  <c r="W63" i="15"/>
  <c r="AH62" i="15"/>
  <c r="AD62" i="15"/>
  <c r="Z62" i="15"/>
  <c r="V62" i="15"/>
  <c r="AG65" i="15"/>
  <c r="AC65" i="15"/>
  <c r="Y65" i="15"/>
  <c r="AE65" i="15"/>
  <c r="W65" i="15"/>
  <c r="AI64" i="15"/>
  <c r="AD64" i="15"/>
  <c r="Y64" i="15"/>
  <c r="AD63" i="15"/>
  <c r="Y63" i="15"/>
  <c r="AE62" i="15"/>
  <c r="Y62" i="15"/>
  <c r="AH61" i="15"/>
  <c r="AD61" i="15"/>
  <c r="Z61" i="15"/>
  <c r="V61" i="15"/>
  <c r="AG60" i="15"/>
  <c r="AC60" i="15"/>
  <c r="Y60" i="15"/>
  <c r="AI59" i="15"/>
  <c r="AE59" i="15"/>
  <c r="AA59" i="15"/>
  <c r="W59" i="15"/>
  <c r="AH58" i="15"/>
  <c r="AD58" i="15"/>
  <c r="Z58" i="15"/>
  <c r="V58" i="15"/>
  <c r="AF57" i="15"/>
  <c r="AB57" i="15"/>
  <c r="X57" i="15"/>
  <c r="AH56" i="15"/>
  <c r="AD56" i="15"/>
  <c r="Z56" i="15"/>
  <c r="V56" i="15"/>
  <c r="AF55" i="15"/>
  <c r="AB55" i="15"/>
  <c r="X55" i="15"/>
  <c r="AI54" i="15"/>
  <c r="AE54" i="15"/>
  <c r="AA54" i="15"/>
  <c r="W54" i="15"/>
  <c r="AH53" i="15"/>
  <c r="AD53" i="15"/>
  <c r="Z53" i="15"/>
  <c r="V53" i="15"/>
  <c r="AG52" i="15"/>
  <c r="AC52" i="15"/>
  <c r="Y52" i="15"/>
  <c r="AF51" i="15"/>
  <c r="AB65" i="15"/>
  <c r="AH64" i="15"/>
  <c r="AC64" i="15"/>
  <c r="W64" i="15"/>
  <c r="AH63" i="15"/>
  <c r="AC63" i="15"/>
  <c r="X63" i="15"/>
  <c r="AI62" i="15"/>
  <c r="AC62" i="15"/>
  <c r="X62" i="15"/>
  <c r="AG61" i="15"/>
  <c r="AC61" i="15"/>
  <c r="Y61" i="15"/>
  <c r="AF60" i="15"/>
  <c r="AB60" i="15"/>
  <c r="X60" i="15"/>
  <c r="AH59" i="15"/>
  <c r="AD59" i="15"/>
  <c r="Z59" i="15"/>
  <c r="V59" i="15"/>
  <c r="AG58" i="15"/>
  <c r="AC58" i="15"/>
  <c r="Y58" i="15"/>
  <c r="AI57" i="15"/>
  <c r="AE57" i="15"/>
  <c r="AA57" i="15"/>
  <c r="W57" i="15"/>
  <c r="AG56" i="15"/>
  <c r="AC56" i="15"/>
  <c r="Y56" i="15"/>
  <c r="AI55" i="15"/>
  <c r="AE55" i="15"/>
  <c r="AA55" i="15"/>
  <c r="W55" i="15"/>
  <c r="AH54" i="15"/>
  <c r="AD54" i="15"/>
  <c r="Z54" i="15"/>
  <c r="V54" i="15"/>
  <c r="AG53" i="15"/>
  <c r="AC53" i="15"/>
  <c r="Y53" i="15"/>
  <c r="AF52" i="15"/>
  <c r="AB52" i="15"/>
  <c r="X52" i="15"/>
  <c r="AI65" i="15"/>
  <c r="AA65" i="15"/>
  <c r="AG64" i="15"/>
  <c r="AA64" i="15"/>
  <c r="V64" i="15"/>
  <c r="AG63" i="15"/>
  <c r="AB63" i="15"/>
  <c r="V63" i="15"/>
  <c r="AG62" i="15"/>
  <c r="AB62" i="15"/>
  <c r="W62" i="15"/>
  <c r="AF61" i="15"/>
  <c r="AB61" i="15"/>
  <c r="X61" i="15"/>
  <c r="AI60" i="15"/>
  <c r="AE60" i="15"/>
  <c r="AA60" i="15"/>
  <c r="W60" i="15"/>
  <c r="AG59" i="15"/>
  <c r="AC59" i="15"/>
  <c r="Y59" i="15"/>
  <c r="AF58" i="15"/>
  <c r="AB58" i="15"/>
  <c r="X58" i="15"/>
  <c r="AH57" i="15"/>
  <c r="AD57" i="15"/>
  <c r="Z57" i="15"/>
  <c r="V57" i="15"/>
  <c r="AF56" i="15"/>
  <c r="AB56" i="15"/>
  <c r="X56" i="15"/>
  <c r="AH55" i="15"/>
  <c r="AD55" i="15"/>
  <c r="Z55" i="15"/>
  <c r="V55" i="15"/>
  <c r="AG54" i="15"/>
  <c r="AC54" i="15"/>
  <c r="Y54" i="15"/>
  <c r="AF53" i="15"/>
  <c r="AB53" i="15"/>
  <c r="X53" i="15"/>
  <c r="AI52" i="15"/>
  <c r="AE52" i="15"/>
  <c r="AA52" i="15"/>
  <c r="W52" i="15"/>
  <c r="AE64" i="15"/>
  <c r="AI61" i="15"/>
  <c r="AH60" i="15"/>
  <c r="AB59" i="15"/>
  <c r="AA58" i="15"/>
  <c r="AE56" i="15"/>
  <c r="Y55" i="15"/>
  <c r="AE53" i="15"/>
  <c r="AD52" i="15"/>
  <c r="AE51" i="15"/>
  <c r="AA51" i="15"/>
  <c r="W51" i="15"/>
  <c r="AH50" i="15"/>
  <c r="AD50" i="15"/>
  <c r="Z50" i="15"/>
  <c r="V50" i="15"/>
  <c r="AA62" i="15"/>
  <c r="V60" i="15"/>
  <c r="Y57" i="15"/>
  <c r="AB51" i="15"/>
  <c r="AI50" i="15"/>
  <c r="Z64" i="15"/>
  <c r="AF63" i="15"/>
  <c r="AE61" i="15"/>
  <c r="AD60" i="15"/>
  <c r="X59" i="15"/>
  <c r="W58" i="15"/>
  <c r="AG57" i="15"/>
  <c r="AA56" i="15"/>
  <c r="AF54" i="15"/>
  <c r="AA53" i="15"/>
  <c r="Z52" i="15"/>
  <c r="AI51" i="15"/>
  <c r="AD51" i="15"/>
  <c r="Z51" i="15"/>
  <c r="V51" i="15"/>
  <c r="AG50" i="15"/>
  <c r="AC50" i="15"/>
  <c r="Y50" i="15"/>
  <c r="W61" i="15"/>
  <c r="AF59" i="15"/>
  <c r="AE58" i="15"/>
  <c r="X54" i="15"/>
  <c r="X51" i="15"/>
  <c r="AE50" i="15"/>
  <c r="W50" i="15"/>
  <c r="AF65" i="15"/>
  <c r="Z63" i="15"/>
  <c r="AF62" i="15"/>
  <c r="AA61" i="15"/>
  <c r="Z60" i="15"/>
  <c r="AI58" i="15"/>
  <c r="AC57" i="15"/>
  <c r="W56" i="15"/>
  <c r="AG55" i="15"/>
  <c r="AB54" i="15"/>
  <c r="W53" i="15"/>
  <c r="V52" i="15"/>
  <c r="AH51" i="15"/>
  <c r="AC51" i="15"/>
  <c r="Y51" i="15"/>
  <c r="AF50" i="15"/>
  <c r="AB50" i="15"/>
  <c r="X50" i="15"/>
  <c r="X65" i="15"/>
  <c r="AI56" i="15"/>
  <c r="AC55" i="15"/>
  <c r="AI53" i="15"/>
  <c r="AH52" i="15"/>
  <c r="AG51" i="15"/>
  <c r="AA50" i="15"/>
  <c r="AI74" i="15"/>
  <c r="AE74" i="15"/>
  <c r="AA74" i="15"/>
  <c r="W74" i="15"/>
  <c r="AH74" i="15"/>
  <c r="AD74" i="15"/>
  <c r="Z74" i="15"/>
  <c r="V74" i="15"/>
  <c r="AG74" i="15"/>
  <c r="AC74" i="15"/>
  <c r="Y74" i="15"/>
  <c r="AB74" i="15"/>
  <c r="X74" i="15"/>
  <c r="AF74" i="15"/>
  <c r="BC168" i="15"/>
  <c r="BA167" i="15"/>
  <c r="BB141" i="15"/>
  <c r="AZ140" i="15"/>
  <c r="BB168" i="15"/>
  <c r="BD167" i="15"/>
  <c r="BA141" i="15"/>
  <c r="BC140" i="15"/>
  <c r="BA168" i="15"/>
  <c r="BC167" i="15"/>
  <c r="AZ141" i="15"/>
  <c r="BB140" i="15"/>
  <c r="BD168" i="15"/>
  <c r="BA140" i="15"/>
  <c r="BC141" i="15"/>
  <c r="BB167" i="15"/>
  <c r="AH17" i="15"/>
  <c r="BA139" i="15"/>
  <c r="BF164" i="15"/>
  <c r="AW150" i="15"/>
  <c r="BB135" i="15"/>
  <c r="AZ134" i="15"/>
  <c r="AW134" i="15"/>
  <c r="AY135" i="15"/>
  <c r="BE139" i="15"/>
  <c r="BE151" i="15"/>
  <c r="BB162" i="15"/>
  <c r="AV168" i="15"/>
  <c r="AV135" i="15"/>
  <c r="AW137" i="15"/>
  <c r="BA149" i="15"/>
  <c r="AU155" i="15"/>
  <c r="BB165" i="15"/>
  <c r="AY134" i="15"/>
  <c r="BE135" i="15"/>
  <c r="BA148" i="15"/>
  <c r="BE153" i="15"/>
  <c r="BB164" i="15"/>
  <c r="AZ136" i="15"/>
  <c r="BB137" i="15"/>
  <c r="AT139" i="15"/>
  <c r="AX140" i="15"/>
  <c r="BB148" i="15"/>
  <c r="AT150" i="15"/>
  <c r="AX151" i="15"/>
  <c r="BB152" i="15"/>
  <c r="AT154" i="15"/>
  <c r="AZ155" i="15"/>
  <c r="AU162" i="15"/>
  <c r="AY163" i="15"/>
  <c r="BC164" i="15"/>
  <c r="AU166" i="15"/>
  <c r="AY167" i="15"/>
  <c r="BE136" i="15"/>
  <c r="AW138" i="15"/>
  <c r="AY139" i="15"/>
  <c r="AW141" i="15"/>
  <c r="AU149" i="15"/>
  <c r="AY150" i="15"/>
  <c r="BC151" i="15"/>
  <c r="AU153" i="15"/>
  <c r="AY154" i="15"/>
  <c r="AV161" i="15"/>
  <c r="AZ162" i="15"/>
  <c r="BD163" i="15"/>
  <c r="AV165" i="15"/>
  <c r="AZ166" i="15"/>
  <c r="AX168" i="15"/>
  <c r="AZ137" i="15"/>
  <c r="BB138" i="15"/>
  <c r="AV140" i="15"/>
  <c r="AZ148" i="15"/>
  <c r="BD149" i="15"/>
  <c r="AV151" i="15"/>
  <c r="AZ152" i="15"/>
  <c r="BD153" i="15"/>
  <c r="AX155" i="15"/>
  <c r="BE161" i="15"/>
  <c r="AW163" i="15"/>
  <c r="BA164" i="15"/>
  <c r="BE165" i="15"/>
  <c r="AW167" i="15"/>
  <c r="Q10" i="13"/>
  <c r="AD3" i="13"/>
  <c r="F16" i="13" s="1"/>
  <c r="O15" i="13"/>
  <c r="O17" i="13" l="1"/>
  <c r="F7" i="13" s="1"/>
  <c r="BM172" i="15"/>
  <c r="BI172" i="15"/>
  <c r="BE172" i="15"/>
  <c r="BA172" i="15"/>
  <c r="AW172" i="15"/>
  <c r="BL172" i="15"/>
  <c r="BH172" i="15"/>
  <c r="BD172" i="15"/>
  <c r="AZ172" i="15"/>
  <c r="AV172" i="15"/>
  <c r="BK172" i="15"/>
  <c r="BG172" i="15"/>
  <c r="BC172" i="15"/>
  <c r="AY172" i="15"/>
  <c r="AU172" i="15"/>
  <c r="BJ172" i="15"/>
  <c r="BF172" i="15"/>
  <c r="BB172" i="15"/>
  <c r="AX172" i="15"/>
  <c r="K7" i="11"/>
  <c r="H14" i="11"/>
  <c r="K8" i="11" s="1"/>
  <c r="K10" i="11" a="1"/>
  <c r="K10" i="11" s="1"/>
  <c r="M10" i="11" a="1"/>
  <c r="M10" i="11" s="1"/>
  <c r="P10" i="11" a="1"/>
  <c r="P10" i="11" s="1"/>
  <c r="Q10" i="11" a="1"/>
  <c r="Q10" i="11" s="1"/>
  <c r="L7" i="11"/>
  <c r="L6" i="11" s="1"/>
  <c r="H46" i="11"/>
  <c r="L8" i="11" s="1"/>
  <c r="M7" i="11"/>
  <c r="M6" i="11" s="1"/>
  <c r="H67" i="11"/>
  <c r="M8" i="11" s="1"/>
  <c r="N7" i="11"/>
  <c r="N6" i="11" s="1"/>
  <c r="H84" i="11"/>
  <c r="N8" i="11" s="1"/>
  <c r="O7" i="11"/>
  <c r="O6" i="11" s="1"/>
  <c r="H97" i="11"/>
  <c r="O8" i="11" s="1"/>
  <c r="P7" i="11"/>
  <c r="P6" i="11" s="1"/>
  <c r="H108" i="11"/>
  <c r="P8" i="11" s="1"/>
  <c r="Q7" i="11"/>
  <c r="Q6" i="11" s="1"/>
  <c r="H116" i="11"/>
  <c r="Q8" i="11" s="1"/>
  <c r="K6" i="11" l="1"/>
  <c r="F8" i="13" s="1"/>
  <c r="F13" i="4"/>
  <c r="F13" i="13"/>
  <c r="L125" i="13" s="1"/>
  <c r="F11" i="4"/>
  <c r="F11" i="13"/>
  <c r="F9" i="4"/>
  <c r="F9" i="13"/>
  <c r="N53" i="13" s="1"/>
  <c r="F14" i="4"/>
  <c r="F14" i="13"/>
  <c r="F12" i="4"/>
  <c r="F12" i="13"/>
  <c r="G109" i="13" s="1"/>
  <c r="F10" i="4"/>
  <c r="F10" i="13"/>
  <c r="H48" i="9"/>
  <c r="H47" i="9"/>
  <c r="I47" i="9" s="1"/>
  <c r="H46" i="9"/>
  <c r="I46" i="9" s="1"/>
  <c r="H45" i="9"/>
  <c r="I45" i="9" s="1"/>
  <c r="H44" i="9"/>
  <c r="I44" i="9" s="1"/>
  <c r="AA3" i="4" s="1"/>
  <c r="H43" i="9"/>
  <c r="I43" i="9" s="1"/>
  <c r="W3" i="4" s="1"/>
  <c r="I48" i="9"/>
  <c r="N7" i="4"/>
  <c r="H183" i="9"/>
  <c r="H182" i="9"/>
  <c r="H181" i="9"/>
  <c r="N8" i="4" s="1"/>
  <c r="H180" i="9"/>
  <c r="H167" i="9"/>
  <c r="H166" i="9"/>
  <c r="H165" i="9"/>
  <c r="H164" i="9"/>
  <c r="H163" i="9"/>
  <c r="H162" i="9"/>
  <c r="H161" i="9"/>
  <c r="H160" i="9"/>
  <c r="H159" i="9"/>
  <c r="H158" i="9"/>
  <c r="H157" i="9"/>
  <c r="H156" i="9"/>
  <c r="H155" i="9"/>
  <c r="H154" i="9"/>
  <c r="H153" i="9"/>
  <c r="H152" i="9"/>
  <c r="H151" i="9"/>
  <c r="H143" i="9"/>
  <c r="H142" i="9"/>
  <c r="H141" i="9"/>
  <c r="W5" i="4" s="1"/>
  <c r="H140" i="9"/>
  <c r="H139" i="9"/>
  <c r="H138" i="9"/>
  <c r="H137" i="9"/>
  <c r="H136" i="9"/>
  <c r="H135" i="9"/>
  <c r="H134" i="9"/>
  <c r="W6" i="4" s="1"/>
  <c r="H133" i="9"/>
  <c r="H132" i="9"/>
  <c r="H130" i="9"/>
  <c r="AX32" i="4" s="1"/>
  <c r="BA32" i="4" s="1"/>
  <c r="H129" i="9"/>
  <c r="BJ31" i="4" s="1"/>
  <c r="BL31" i="4" s="1"/>
  <c r="H128" i="9"/>
  <c r="AX39" i="4" s="1"/>
  <c r="BA39" i="4" s="1"/>
  <c r="H127" i="9"/>
  <c r="H126" i="9"/>
  <c r="AX37" i="4" s="1"/>
  <c r="BA37" i="4" s="1"/>
  <c r="H125" i="9"/>
  <c r="H124" i="9"/>
  <c r="H123" i="9"/>
  <c r="AX40" i="4" s="1"/>
  <c r="BA40" i="4" s="1"/>
  <c r="H122" i="9"/>
  <c r="H121" i="9"/>
  <c r="H120" i="9"/>
  <c r="AX38" i="4" s="1"/>
  <c r="BA38" i="4" s="1"/>
  <c r="H119" i="9"/>
  <c r="H118" i="9"/>
  <c r="I118" i="9" s="1"/>
  <c r="H117" i="9"/>
  <c r="I117" i="9" s="1"/>
  <c r="H116" i="9"/>
  <c r="I116" i="9" s="1"/>
  <c r="H115" i="9"/>
  <c r="I115" i="9" s="1"/>
  <c r="AX31" i="4" s="1"/>
  <c r="BA31" i="4" s="1"/>
  <c r="H114" i="9"/>
  <c r="I114" i="9" s="1"/>
  <c r="H113" i="9"/>
  <c r="I113" i="9" s="1"/>
  <c r="H112" i="9"/>
  <c r="I112" i="9" s="1"/>
  <c r="H111" i="9"/>
  <c r="I111" i="9" s="1"/>
  <c r="BJ36" i="4" s="1"/>
  <c r="BL36" i="4" s="1"/>
  <c r="BL38" i="4" s="1"/>
  <c r="BL39" i="4" s="1"/>
  <c r="H110" i="9"/>
  <c r="I110" i="9" s="1"/>
  <c r="H109" i="9"/>
  <c r="I109" i="9" s="1"/>
  <c r="H108" i="9"/>
  <c r="I108" i="9" s="1"/>
  <c r="H107" i="9"/>
  <c r="I107" i="9" s="1"/>
  <c r="BJ30" i="4" s="1"/>
  <c r="BL30" i="4" s="1"/>
  <c r="H106" i="9"/>
  <c r="I106" i="9" s="1"/>
  <c r="H105" i="9"/>
  <c r="I105" i="9" s="1"/>
  <c r="H104" i="9"/>
  <c r="I104" i="9" s="1"/>
  <c r="H103" i="9"/>
  <c r="I103" i="9" s="1"/>
  <c r="AX30" i="4" s="1"/>
  <c r="BA30" i="4" s="1"/>
  <c r="H101" i="9"/>
  <c r="H100" i="9"/>
  <c r="H99" i="9"/>
  <c r="H98" i="9"/>
  <c r="H97" i="9"/>
  <c r="H96" i="9"/>
  <c r="H95" i="9"/>
  <c r="I95" i="9" s="1"/>
  <c r="H94" i="9"/>
  <c r="I94" i="9" s="1"/>
  <c r="H93" i="9"/>
  <c r="I93" i="9" s="1"/>
  <c r="H92" i="9"/>
  <c r="I92" i="9" s="1"/>
  <c r="H91" i="9"/>
  <c r="I91" i="9" s="1"/>
  <c r="H90" i="9"/>
  <c r="I90" i="9" s="1"/>
  <c r="H89" i="9"/>
  <c r="H88" i="9"/>
  <c r="H87" i="9"/>
  <c r="H86" i="9"/>
  <c r="H85" i="9"/>
  <c r="H84" i="9"/>
  <c r="I84" i="9" s="1"/>
  <c r="H83" i="9"/>
  <c r="I83" i="9" s="1"/>
  <c r="H82" i="9"/>
  <c r="I82" i="9" s="1"/>
  <c r="H81" i="9"/>
  <c r="I81" i="9" s="1"/>
  <c r="H80" i="9"/>
  <c r="I80" i="9" s="1"/>
  <c r="H79" i="9"/>
  <c r="H78" i="9"/>
  <c r="H77" i="9"/>
  <c r="H76" i="9"/>
  <c r="H75" i="9"/>
  <c r="H74" i="9"/>
  <c r="H73" i="9"/>
  <c r="I73" i="9" s="1"/>
  <c r="H72" i="9"/>
  <c r="I72" i="9" s="1"/>
  <c r="H71" i="9"/>
  <c r="I71" i="9" s="1"/>
  <c r="H70" i="9"/>
  <c r="I70" i="9" s="1"/>
  <c r="H69" i="9"/>
  <c r="I69" i="9" s="1"/>
  <c r="H68" i="9"/>
  <c r="I68" i="9" s="1"/>
  <c r="H67" i="9"/>
  <c r="H66" i="9"/>
  <c r="H65" i="9"/>
  <c r="H64" i="9"/>
  <c r="H63" i="9"/>
  <c r="H62" i="9"/>
  <c r="H61" i="9"/>
  <c r="H60" i="9"/>
  <c r="H59" i="9"/>
  <c r="N5" i="4" s="1"/>
  <c r="H58" i="9"/>
  <c r="I58" i="9" s="1"/>
  <c r="H57" i="9"/>
  <c r="I57" i="9" s="1"/>
  <c r="H56" i="9"/>
  <c r="I56" i="9" s="1"/>
  <c r="H55" i="9"/>
  <c r="I55" i="9" s="1"/>
  <c r="H54" i="9"/>
  <c r="I54" i="9" s="1"/>
  <c r="H53" i="9"/>
  <c r="I53" i="9" s="1"/>
  <c r="H52" i="9"/>
  <c r="I52" i="9" s="1"/>
  <c r="H51" i="9"/>
  <c r="I51" i="9" s="1"/>
  <c r="W4" i="4" s="1"/>
  <c r="H50" i="9"/>
  <c r="I50" i="9" s="1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N4" i="4" s="1"/>
  <c r="H25" i="9"/>
  <c r="H24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S4" i="4" s="1"/>
  <c r="H6" i="9"/>
  <c r="H5" i="9"/>
  <c r="H4" i="9"/>
  <c r="H3" i="9"/>
  <c r="S3" i="4" s="1"/>
  <c r="H2" i="9"/>
  <c r="N3" i="4" s="1"/>
  <c r="O3" i="4" s="1"/>
  <c r="BE32" i="6"/>
  <c r="BE31" i="6"/>
  <c r="BE30" i="6"/>
  <c r="BE33" i="6" s="1"/>
  <c r="BG34" i="8"/>
  <c r="AF3" i="8"/>
  <c r="X95" i="8"/>
  <c r="X94" i="8"/>
  <c r="X93" i="8"/>
  <c r="X92" i="8"/>
  <c r="X91" i="8"/>
  <c r="AZ90" i="8"/>
  <c r="X90" i="8"/>
  <c r="AZ89" i="8"/>
  <c r="X89" i="8"/>
  <c r="AZ88" i="8"/>
  <c r="X88" i="8"/>
  <c r="AZ87" i="8"/>
  <c r="X87" i="8"/>
  <c r="AZ86" i="8"/>
  <c r="X86" i="8"/>
  <c r="AZ85" i="8"/>
  <c r="AZ84" i="8"/>
  <c r="AZ83" i="8"/>
  <c r="AZ82" i="8"/>
  <c r="AZ81" i="8"/>
  <c r="BB56" i="8"/>
  <c r="BB55" i="8"/>
  <c r="BB54" i="8"/>
  <c r="BH38" i="8"/>
  <c r="BD38" i="8"/>
  <c r="BC38" i="8"/>
  <c r="BH37" i="8"/>
  <c r="BD37" i="8"/>
  <c r="BH36" i="8"/>
  <c r="BD36" i="8"/>
  <c r="BH35" i="8"/>
  <c r="BD35" i="8"/>
  <c r="BE30" i="8"/>
  <c r="BD30" i="8"/>
  <c r="C21" i="8"/>
  <c r="C20" i="8"/>
  <c r="AL11" i="8"/>
  <c r="C17" i="8"/>
  <c r="I16" i="8"/>
  <c r="Y14" i="8"/>
  <c r="T14" i="8"/>
  <c r="W13" i="8"/>
  <c r="P10" i="8"/>
  <c r="Q10" i="8" s="1"/>
  <c r="Y9" i="8"/>
  <c r="T9" i="8"/>
  <c r="O14" i="8"/>
  <c r="AB8" i="8"/>
  <c r="AB10" i="8" s="1"/>
  <c r="F14" i="8" s="1"/>
  <c r="W8" i="8"/>
  <c r="W10" i="8" s="1"/>
  <c r="F13" i="8" s="1"/>
  <c r="O13" i="8"/>
  <c r="O12" i="8"/>
  <c r="B7" i="8"/>
  <c r="AT6" i="8"/>
  <c r="AT7" i="8" s="1"/>
  <c r="O11" i="8"/>
  <c r="B6" i="8"/>
  <c r="S5" i="8"/>
  <c r="S6" i="8" s="1"/>
  <c r="O10" i="8"/>
  <c r="F5" i="8"/>
  <c r="B5" i="8"/>
  <c r="O5" i="8"/>
  <c r="E4" i="8"/>
  <c r="B4" i="8"/>
  <c r="O3" i="8"/>
  <c r="T2" i="8"/>
  <c r="I2" i="8"/>
  <c r="AV1" i="8"/>
  <c r="X86" i="6"/>
  <c r="X87" i="6"/>
  <c r="X93" i="6"/>
  <c r="X94" i="6"/>
  <c r="X95" i="6"/>
  <c r="X92" i="6"/>
  <c r="X88" i="6"/>
  <c r="X89" i="6"/>
  <c r="X90" i="6"/>
  <c r="X91" i="6"/>
  <c r="AS90" i="6"/>
  <c r="AS86" i="6"/>
  <c r="AS84" i="6"/>
  <c r="AS82" i="6"/>
  <c r="AS83" i="6"/>
  <c r="AS81" i="6"/>
  <c r="AS85" i="6"/>
  <c r="AS87" i="6"/>
  <c r="AU52" i="6"/>
  <c r="AU51" i="6"/>
  <c r="AU62" i="6"/>
  <c r="AU61" i="6"/>
  <c r="AU63" i="6"/>
  <c r="AU60" i="6"/>
  <c r="BA35" i="6"/>
  <c r="BA36" i="6"/>
  <c r="BA37" i="6"/>
  <c r="BA34" i="6"/>
  <c r="AZ33" i="6"/>
  <c r="AU30" i="6"/>
  <c r="AV30" i="6"/>
  <c r="AW30" i="6"/>
  <c r="AX30" i="6"/>
  <c r="AU34" i="6"/>
  <c r="AV34" i="6"/>
  <c r="AW34" i="6"/>
  <c r="AU35" i="6"/>
  <c r="AV35" i="6"/>
  <c r="AW35" i="6"/>
  <c r="AU36" i="6"/>
  <c r="AV36" i="6"/>
  <c r="AW36" i="6"/>
  <c r="AU37" i="6"/>
  <c r="AV37" i="6"/>
  <c r="AW37" i="6"/>
  <c r="Y9" i="6"/>
  <c r="AB8" i="6"/>
  <c r="AB10" i="6" s="1"/>
  <c r="BY54" i="6" s="1"/>
  <c r="AE94" i="8" l="1"/>
  <c r="BW64" i="8"/>
  <c r="BT59" i="8"/>
  <c r="BQ56" i="8"/>
  <c r="BS53" i="8"/>
  <c r="BX50" i="8"/>
  <c r="H25" i="13"/>
  <c r="F23" i="13"/>
  <c r="H23" i="13"/>
  <c r="I23" i="13"/>
  <c r="J23" i="13"/>
  <c r="K23" i="13"/>
  <c r="M23" i="13"/>
  <c r="E23" i="13"/>
  <c r="G23" i="13"/>
  <c r="N23" i="13"/>
  <c r="L23" i="13"/>
  <c r="E25" i="13"/>
  <c r="K27" i="13"/>
  <c r="O29" i="13"/>
  <c r="J28" i="13"/>
  <c r="D35" i="13"/>
  <c r="AU67" i="6"/>
  <c r="AU68" i="6" s="1"/>
  <c r="F16" i="6"/>
  <c r="BQ64" i="6"/>
  <c r="BP65" i="6"/>
  <c r="BO66" i="6"/>
  <c r="BS66" i="6"/>
  <c r="BY61" i="6"/>
  <c r="BY62" i="6"/>
  <c r="BY63" i="6"/>
  <c r="BY64" i="6"/>
  <c r="BY65" i="6"/>
  <c r="BY66" i="6"/>
  <c r="BT63" i="6"/>
  <c r="BU59" i="6"/>
  <c r="BU63" i="6"/>
  <c r="BV58" i="6"/>
  <c r="BW55" i="6"/>
  <c r="BW59" i="6"/>
  <c r="BZ50" i="6"/>
  <c r="BX52" i="6"/>
  <c r="BY53" i="6"/>
  <c r="BZ54" i="6"/>
  <c r="BX56" i="6"/>
  <c r="BY57" i="6"/>
  <c r="BZ58" i="6"/>
  <c r="BX60" i="6"/>
  <c r="BZ49" i="6"/>
  <c r="BS65" i="6"/>
  <c r="BX61" i="6"/>
  <c r="BX63" i="6"/>
  <c r="BX65" i="6"/>
  <c r="BT62" i="6"/>
  <c r="BU62" i="6"/>
  <c r="BW54" i="6"/>
  <c r="BZ51" i="6"/>
  <c r="BX57" i="6"/>
  <c r="BY49" i="6"/>
  <c r="BR64" i="6"/>
  <c r="BQ65" i="6"/>
  <c r="BP66" i="6"/>
  <c r="BV61" i="6"/>
  <c r="BV62" i="6"/>
  <c r="BV63" i="6"/>
  <c r="BV64" i="6"/>
  <c r="BV65" i="6"/>
  <c r="BV66" i="6"/>
  <c r="BT60" i="6"/>
  <c r="BT64" i="6"/>
  <c r="BU60" i="6"/>
  <c r="BU64" i="6"/>
  <c r="BV59" i="6"/>
  <c r="BW56" i="6"/>
  <c r="BW60" i="6"/>
  <c r="BX51" i="6"/>
  <c r="BY52" i="6"/>
  <c r="BZ53" i="6"/>
  <c r="BX55" i="6"/>
  <c r="BY56" i="6"/>
  <c r="BZ57" i="6"/>
  <c r="BX59" i="6"/>
  <c r="BY60" i="6"/>
  <c r="BX49" i="6"/>
  <c r="BP64" i="6"/>
  <c r="BR66" i="6"/>
  <c r="BX62" i="6"/>
  <c r="BX64" i="6"/>
  <c r="BX66" i="6"/>
  <c r="BT66" i="6"/>
  <c r="BU66" i="6"/>
  <c r="BW58" i="6"/>
  <c r="BX53" i="6"/>
  <c r="BZ55" i="6"/>
  <c r="BZ59" i="6"/>
  <c r="BO64" i="6"/>
  <c r="BS64" i="6"/>
  <c r="BR65" i="6"/>
  <c r="BQ66" i="6"/>
  <c r="BW61" i="6"/>
  <c r="BW62" i="6"/>
  <c r="BW63" i="6"/>
  <c r="BW64" i="6"/>
  <c r="BW65" i="6"/>
  <c r="BW66" i="6"/>
  <c r="BT61" i="6"/>
  <c r="BT65" i="6"/>
  <c r="BU61" i="6"/>
  <c r="BU65" i="6"/>
  <c r="BV60" i="6"/>
  <c r="BW57" i="6"/>
  <c r="BX50" i="6"/>
  <c r="BY51" i="6"/>
  <c r="BZ52" i="6"/>
  <c r="BX54" i="6"/>
  <c r="BY55" i="6"/>
  <c r="BZ56" i="6"/>
  <c r="BX58" i="6"/>
  <c r="BY59" i="6"/>
  <c r="BZ60" i="6"/>
  <c r="BO65" i="6"/>
  <c r="BY50" i="6"/>
  <c r="BY58" i="6"/>
  <c r="I118" i="13"/>
  <c r="H110" i="13"/>
  <c r="F107" i="13"/>
  <c r="J99" i="13"/>
  <c r="D118" i="13"/>
  <c r="J121" i="13"/>
  <c r="F10" i="6"/>
  <c r="F10" i="15"/>
  <c r="J62" i="13"/>
  <c r="J64" i="13"/>
  <c r="J66" i="13"/>
  <c r="J68" i="13"/>
  <c r="J70" i="13"/>
  <c r="J72" i="13"/>
  <c r="J74" i="13"/>
  <c r="G63" i="13"/>
  <c r="G65" i="13"/>
  <c r="G67" i="13"/>
  <c r="G69" i="13"/>
  <c r="G71" i="13"/>
  <c r="G73" i="13"/>
  <c r="D65" i="13"/>
  <c r="H62" i="13"/>
  <c r="H64" i="13"/>
  <c r="H66" i="13"/>
  <c r="H68" i="13"/>
  <c r="H70" i="13"/>
  <c r="H72" i="13"/>
  <c r="H74" i="13"/>
  <c r="D74" i="13"/>
  <c r="E62" i="13"/>
  <c r="E64" i="13"/>
  <c r="E66" i="13"/>
  <c r="E68" i="13"/>
  <c r="E70" i="13"/>
  <c r="E72" i="13"/>
  <c r="E74" i="13"/>
  <c r="D71" i="13"/>
  <c r="N62" i="13"/>
  <c r="N66" i="13"/>
  <c r="N70" i="13"/>
  <c r="N74" i="13"/>
  <c r="M62" i="13"/>
  <c r="Q63" i="13"/>
  <c r="M70" i="13"/>
  <c r="F63" i="13"/>
  <c r="F65" i="13"/>
  <c r="F67" i="13"/>
  <c r="F69" i="13"/>
  <c r="F71" i="13"/>
  <c r="F73" i="13"/>
  <c r="D64" i="13"/>
  <c r="K63" i="13"/>
  <c r="K65" i="13"/>
  <c r="K67" i="13"/>
  <c r="K69" i="13"/>
  <c r="K71" i="13"/>
  <c r="K73" i="13"/>
  <c r="D69" i="13"/>
  <c r="L62" i="13"/>
  <c r="L64" i="13"/>
  <c r="L66" i="13"/>
  <c r="L68" i="13"/>
  <c r="L70" i="13"/>
  <c r="L72" i="13"/>
  <c r="L74" i="13"/>
  <c r="I62" i="13"/>
  <c r="I64" i="13"/>
  <c r="I66" i="13"/>
  <c r="I68" i="13"/>
  <c r="I70" i="13"/>
  <c r="I72" i="13"/>
  <c r="I74" i="13"/>
  <c r="D62" i="13"/>
  <c r="N63" i="13"/>
  <c r="N67" i="13"/>
  <c r="N71" i="13"/>
  <c r="M63" i="13"/>
  <c r="Q66" i="13"/>
  <c r="J63" i="13"/>
  <c r="J65" i="13"/>
  <c r="J67" i="13"/>
  <c r="J69" i="13"/>
  <c r="J71" i="13"/>
  <c r="J73" i="13"/>
  <c r="D68" i="13"/>
  <c r="G62" i="13"/>
  <c r="G64" i="13"/>
  <c r="G66" i="13"/>
  <c r="G68" i="13"/>
  <c r="G70" i="13"/>
  <c r="G72" i="13"/>
  <c r="G74" i="13"/>
  <c r="D73" i="13"/>
  <c r="H63" i="13"/>
  <c r="H65" i="13"/>
  <c r="H67" i="13"/>
  <c r="H69" i="13"/>
  <c r="H71" i="13"/>
  <c r="H73" i="13"/>
  <c r="D66" i="13"/>
  <c r="E63" i="13"/>
  <c r="E65" i="13"/>
  <c r="E67" i="13"/>
  <c r="E69" i="13"/>
  <c r="E71" i="13"/>
  <c r="E73" i="13"/>
  <c r="D63" i="13"/>
  <c r="N64" i="13"/>
  <c r="N68" i="13"/>
  <c r="N72" i="13"/>
  <c r="M67" i="13"/>
  <c r="Q69" i="13"/>
  <c r="F62" i="13"/>
  <c r="F64" i="13"/>
  <c r="F66" i="13"/>
  <c r="F68" i="13"/>
  <c r="F70" i="13"/>
  <c r="F72" i="13"/>
  <c r="F74" i="13"/>
  <c r="D72" i="13"/>
  <c r="K62" i="13"/>
  <c r="K64" i="13"/>
  <c r="K66" i="13"/>
  <c r="K68" i="13"/>
  <c r="K70" i="13"/>
  <c r="K72" i="13"/>
  <c r="K74" i="13"/>
  <c r="L63" i="13"/>
  <c r="L65" i="13"/>
  <c r="L67" i="13"/>
  <c r="L69" i="13"/>
  <c r="L71" i="13"/>
  <c r="L73" i="13"/>
  <c r="D70" i="13"/>
  <c r="I63" i="13"/>
  <c r="I65" i="13"/>
  <c r="I67" i="13"/>
  <c r="I69" i="13"/>
  <c r="I71" i="13"/>
  <c r="I73" i="13"/>
  <c r="D67" i="13"/>
  <c r="N65" i="13"/>
  <c r="N69" i="13"/>
  <c r="N73" i="13"/>
  <c r="M71" i="13"/>
  <c r="Q72" i="13"/>
  <c r="O65" i="13"/>
  <c r="O69" i="13"/>
  <c r="O73" i="13"/>
  <c r="M72" i="13"/>
  <c r="Q68" i="13"/>
  <c r="P64" i="13"/>
  <c r="P68" i="13"/>
  <c r="P72" i="13"/>
  <c r="M69" i="13"/>
  <c r="Q70" i="13"/>
  <c r="O62" i="13"/>
  <c r="O66" i="13"/>
  <c r="O70" i="13"/>
  <c r="O74" i="13"/>
  <c r="Q71" i="13"/>
  <c r="P65" i="13"/>
  <c r="P69" i="13"/>
  <c r="P73" i="13"/>
  <c r="M73" i="13"/>
  <c r="Q62" i="13"/>
  <c r="Q73" i="13"/>
  <c r="O63" i="13"/>
  <c r="O67" i="13"/>
  <c r="O71" i="13"/>
  <c r="M64" i="13"/>
  <c r="Q74" i="13"/>
  <c r="P62" i="13"/>
  <c r="P66" i="13"/>
  <c r="P70" i="13"/>
  <c r="P74" i="13"/>
  <c r="Q65" i="13"/>
  <c r="M66" i="13"/>
  <c r="O64" i="13"/>
  <c r="O68" i="13"/>
  <c r="O72" i="13"/>
  <c r="M68" i="13"/>
  <c r="Q64" i="13"/>
  <c r="M74" i="13"/>
  <c r="P63" i="13"/>
  <c r="P67" i="13"/>
  <c r="P71" i="13"/>
  <c r="M65" i="13"/>
  <c r="Q67" i="13"/>
  <c r="F14" i="6"/>
  <c r="I140" i="13"/>
  <c r="E146" i="13"/>
  <c r="J135" i="13"/>
  <c r="J141" i="13"/>
  <c r="K134" i="13"/>
  <c r="H145" i="13"/>
  <c r="L139" i="13"/>
  <c r="L146" i="13"/>
  <c r="G135" i="13"/>
  <c r="G143" i="13"/>
  <c r="H135" i="13"/>
  <c r="M135" i="13"/>
  <c r="N138" i="13"/>
  <c r="O141" i="13"/>
  <c r="P144" i="13"/>
  <c r="M134" i="13"/>
  <c r="H140" i="13"/>
  <c r="M136" i="13"/>
  <c r="N139" i="13"/>
  <c r="O142" i="13"/>
  <c r="P145" i="13"/>
  <c r="D142" i="13"/>
  <c r="Q137" i="13"/>
  <c r="M141" i="13"/>
  <c r="N144" i="13"/>
  <c r="P134" i="13"/>
  <c r="L145" i="13"/>
  <c r="N137" i="13"/>
  <c r="O140" i="13"/>
  <c r="P143" i="13"/>
  <c r="Q146" i="13"/>
  <c r="I136" i="13"/>
  <c r="E142" i="13"/>
  <c r="D143" i="13"/>
  <c r="J137" i="13"/>
  <c r="F142" i="13"/>
  <c r="K137" i="13"/>
  <c r="F146" i="13"/>
  <c r="L140" i="13"/>
  <c r="D140" i="13"/>
  <c r="G136" i="13"/>
  <c r="G144" i="13"/>
  <c r="H139" i="13"/>
  <c r="Q135" i="13"/>
  <c r="M139" i="13"/>
  <c r="N142" i="13"/>
  <c r="O145" i="13"/>
  <c r="H144" i="13"/>
  <c r="Q136" i="13"/>
  <c r="M140" i="13"/>
  <c r="N143" i="13"/>
  <c r="O146" i="13"/>
  <c r="H137" i="13"/>
  <c r="O135" i="13"/>
  <c r="P138" i="13"/>
  <c r="Q141" i="13"/>
  <c r="M145" i="13"/>
  <c r="M138" i="13"/>
  <c r="N141" i="13"/>
  <c r="O144" i="13"/>
  <c r="Q134" i="13"/>
  <c r="E138" i="13"/>
  <c r="E144" i="13"/>
  <c r="D134" i="13"/>
  <c r="F138" i="13"/>
  <c r="J143" i="13"/>
  <c r="K141" i="13"/>
  <c r="D144" i="13"/>
  <c r="L135" i="13"/>
  <c r="L143" i="13"/>
  <c r="G139" i="13"/>
  <c r="H146" i="13"/>
  <c r="H143" i="13"/>
  <c r="P136" i="13"/>
  <c r="Q139" i="13"/>
  <c r="M143" i="13"/>
  <c r="N146" i="13"/>
  <c r="D137" i="13"/>
  <c r="P137" i="13"/>
  <c r="Q140" i="13"/>
  <c r="M144" i="13"/>
  <c r="O134" i="13"/>
  <c r="H141" i="13"/>
  <c r="N136" i="13"/>
  <c r="O139" i="13"/>
  <c r="P142" i="13"/>
  <c r="Q145" i="13"/>
  <c r="H138" i="13"/>
  <c r="P135" i="13"/>
  <c r="Q138" i="13"/>
  <c r="M142" i="13"/>
  <c r="N145" i="13"/>
  <c r="E140" i="13"/>
  <c r="I144" i="13"/>
  <c r="F134" i="13"/>
  <c r="J139" i="13"/>
  <c r="H134" i="13"/>
  <c r="K142" i="13"/>
  <c r="L136" i="13"/>
  <c r="L144" i="13"/>
  <c r="G140" i="13"/>
  <c r="D136" i="13"/>
  <c r="J146" i="13"/>
  <c r="O137" i="13"/>
  <c r="P140" i="13"/>
  <c r="Q143" i="13"/>
  <c r="N134" i="13"/>
  <c r="H136" i="13"/>
  <c r="N135" i="13"/>
  <c r="O138" i="13"/>
  <c r="P141" i="13"/>
  <c r="Q144" i="13"/>
  <c r="G145" i="13"/>
  <c r="M137" i="13"/>
  <c r="N140" i="13"/>
  <c r="O143" i="13"/>
  <c r="P146" i="13"/>
  <c r="H142" i="13"/>
  <c r="O136" i="13"/>
  <c r="P139" i="13"/>
  <c r="Q142" i="13"/>
  <c r="M146" i="13"/>
  <c r="F11" i="6"/>
  <c r="F11" i="15"/>
  <c r="G83" i="13"/>
  <c r="G87" i="13"/>
  <c r="G91" i="13"/>
  <c r="H80" i="13"/>
  <c r="H84" i="13"/>
  <c r="H88" i="13"/>
  <c r="I80" i="13"/>
  <c r="F82" i="13"/>
  <c r="F86" i="13"/>
  <c r="F90" i="13"/>
  <c r="D83" i="13"/>
  <c r="I83" i="13"/>
  <c r="I87" i="13"/>
  <c r="I91" i="13"/>
  <c r="D88" i="13"/>
  <c r="O81" i="13"/>
  <c r="P84" i="13"/>
  <c r="F81" i="13"/>
  <c r="J85" i="13"/>
  <c r="J89" i="13"/>
  <c r="D81" i="13"/>
  <c r="E85" i="13"/>
  <c r="E89" i="13"/>
  <c r="J92" i="13"/>
  <c r="N84" i="13"/>
  <c r="P87" i="13"/>
  <c r="Q90" i="13"/>
  <c r="Q85" i="13"/>
  <c r="K83" i="13"/>
  <c r="K87" i="13"/>
  <c r="K91" i="13"/>
  <c r="L80" i="13"/>
  <c r="L84" i="13"/>
  <c r="L88" i="13"/>
  <c r="E81" i="13"/>
  <c r="F83" i="13"/>
  <c r="F87" i="13"/>
  <c r="F91" i="13"/>
  <c r="D87" i="13"/>
  <c r="I84" i="13"/>
  <c r="I88" i="13"/>
  <c r="H92" i="13"/>
  <c r="D92" i="13"/>
  <c r="N82" i="13"/>
  <c r="J82" i="13"/>
  <c r="J86" i="13"/>
  <c r="J90" i="13"/>
  <c r="D85" i="13"/>
  <c r="J81" i="13"/>
  <c r="E86" i="13"/>
  <c r="E90" i="13"/>
  <c r="D82" i="13"/>
  <c r="M81" i="13"/>
  <c r="N85" i="13"/>
  <c r="O88" i="13"/>
  <c r="P91" i="13"/>
  <c r="O87" i="13"/>
  <c r="G81" i="13"/>
  <c r="G85" i="13"/>
  <c r="G89" i="13"/>
  <c r="H82" i="13"/>
  <c r="H86" i="13"/>
  <c r="H90" i="13"/>
  <c r="I81" i="13"/>
  <c r="F84" i="13"/>
  <c r="F88" i="13"/>
  <c r="F92" i="13"/>
  <c r="D91" i="13"/>
  <c r="J80" i="13"/>
  <c r="I85" i="13"/>
  <c r="I89" i="13"/>
  <c r="L92" i="13"/>
  <c r="M83" i="13"/>
  <c r="J83" i="13"/>
  <c r="J87" i="13"/>
  <c r="J91" i="13"/>
  <c r="D89" i="13"/>
  <c r="E83" i="13"/>
  <c r="E87" i="13"/>
  <c r="E91" i="13"/>
  <c r="D86" i="13"/>
  <c r="M82" i="13"/>
  <c r="M86" i="13"/>
  <c r="N89" i="13"/>
  <c r="O92" i="13"/>
  <c r="Q89" i="13"/>
  <c r="K81" i="13"/>
  <c r="K85" i="13"/>
  <c r="K89" i="13"/>
  <c r="L82" i="13"/>
  <c r="L86" i="13"/>
  <c r="L90" i="13"/>
  <c r="E80" i="13"/>
  <c r="E82" i="13"/>
  <c r="F80" i="13"/>
  <c r="F85" i="13"/>
  <c r="F89" i="13"/>
  <c r="K92" i="13"/>
  <c r="I82" i="13"/>
  <c r="I86" i="13"/>
  <c r="I90" i="13"/>
  <c r="D84" i="13"/>
  <c r="Q83" i="13"/>
  <c r="J84" i="13"/>
  <c r="J88" i="13"/>
  <c r="I92" i="13"/>
  <c r="D80" i="13"/>
  <c r="E84" i="13"/>
  <c r="E88" i="13"/>
  <c r="E92" i="13"/>
  <c r="D90" i="13"/>
  <c r="N83" i="13"/>
  <c r="Q86" i="13"/>
  <c r="M90" i="13"/>
  <c r="O80" i="13"/>
  <c r="Q82" i="13"/>
  <c r="N92" i="13"/>
  <c r="O83" i="13"/>
  <c r="M87" i="13"/>
  <c r="N90" i="13"/>
  <c r="P80" i="13"/>
  <c r="M89" i="13"/>
  <c r="P82" i="13"/>
  <c r="O86" i="13"/>
  <c r="P89" i="13"/>
  <c r="Q92" i="13"/>
  <c r="M84" i="13"/>
  <c r="N80" i="13"/>
  <c r="O84" i="13"/>
  <c r="Q87" i="13"/>
  <c r="M91" i="13"/>
  <c r="O91" i="13"/>
  <c r="P83" i="13"/>
  <c r="N87" i="13"/>
  <c r="O90" i="13"/>
  <c r="Q80" i="13"/>
  <c r="P86" i="13"/>
  <c r="N81" i="13"/>
  <c r="O85" i="13"/>
  <c r="P88" i="13"/>
  <c r="Q91" i="13"/>
  <c r="M80" i="13"/>
  <c r="Q84" i="13"/>
  <c r="M88" i="13"/>
  <c r="N91" i="13"/>
  <c r="N88" i="13"/>
  <c r="O82" i="13"/>
  <c r="N86" i="13"/>
  <c r="O89" i="13"/>
  <c r="P92" i="13"/>
  <c r="M85" i="13"/>
  <c r="P81" i="13"/>
  <c r="P85" i="13"/>
  <c r="Q88" i="13"/>
  <c r="M92" i="13"/>
  <c r="Q81" i="13"/>
  <c r="P90" i="13"/>
  <c r="F8" i="15"/>
  <c r="F8" i="6"/>
  <c r="O25" i="13"/>
  <c r="P28" i="13"/>
  <c r="Q31" i="13"/>
  <c r="M35" i="13"/>
  <c r="L25" i="13"/>
  <c r="L27" i="13"/>
  <c r="L29" i="13"/>
  <c r="L31" i="13"/>
  <c r="L33" i="13"/>
  <c r="N26" i="13"/>
  <c r="P32" i="13"/>
  <c r="H24" i="13"/>
  <c r="H26" i="13"/>
  <c r="H28" i="13"/>
  <c r="H30" i="13"/>
  <c r="H32" i="13"/>
  <c r="H34" i="13"/>
  <c r="D27" i="13"/>
  <c r="Q35" i="13"/>
  <c r="M27" i="13"/>
  <c r="N30" i="13"/>
  <c r="O33" i="13"/>
  <c r="L35" i="13"/>
  <c r="L24" i="13"/>
  <c r="L28" i="13"/>
  <c r="L30" i="13"/>
  <c r="L32" i="13"/>
  <c r="L34" i="13"/>
  <c r="D31" i="13"/>
  <c r="P24" i="13"/>
  <c r="Q27" i="13"/>
  <c r="M31" i="13"/>
  <c r="N34" i="13"/>
  <c r="H27" i="13"/>
  <c r="H29" i="13"/>
  <c r="H31" i="13"/>
  <c r="H33" i="13"/>
  <c r="H35" i="13"/>
  <c r="Q24" i="13"/>
  <c r="M28" i="13"/>
  <c r="N31" i="13"/>
  <c r="O34" i="13"/>
  <c r="I25" i="13"/>
  <c r="I27" i="13"/>
  <c r="I29" i="13"/>
  <c r="I31" i="13"/>
  <c r="I33" i="13"/>
  <c r="I35" i="13"/>
  <c r="M25" i="13"/>
  <c r="N28" i="13"/>
  <c r="O31" i="13"/>
  <c r="P34" i="13"/>
  <c r="J25" i="13"/>
  <c r="J27" i="13"/>
  <c r="J29" i="13"/>
  <c r="J31" i="13"/>
  <c r="J33" i="13"/>
  <c r="J35" i="13"/>
  <c r="N33" i="13"/>
  <c r="K28" i="13"/>
  <c r="D30" i="13"/>
  <c r="Q30" i="13"/>
  <c r="G27" i="13"/>
  <c r="G35" i="13"/>
  <c r="G26" i="13"/>
  <c r="O32" i="13"/>
  <c r="D26" i="13"/>
  <c r="G24" i="13"/>
  <c r="G31" i="13"/>
  <c r="K29" i="13"/>
  <c r="M26" i="13"/>
  <c r="K34" i="13"/>
  <c r="P25" i="13"/>
  <c r="Q28" i="13"/>
  <c r="M32" i="13"/>
  <c r="N35" i="13"/>
  <c r="E24" i="13"/>
  <c r="E26" i="13"/>
  <c r="E28" i="13"/>
  <c r="E30" i="13"/>
  <c r="E32" i="13"/>
  <c r="E34" i="13"/>
  <c r="D24" i="13"/>
  <c r="Q25" i="13"/>
  <c r="M29" i="13"/>
  <c r="N32" i="13"/>
  <c r="O35" i="13"/>
  <c r="F28" i="13"/>
  <c r="F30" i="13"/>
  <c r="F32" i="13"/>
  <c r="F34" i="13"/>
  <c r="D25" i="13"/>
  <c r="Q23" i="13"/>
  <c r="K30" i="13"/>
  <c r="K31" i="13"/>
  <c r="M34" i="13"/>
  <c r="G29" i="13"/>
  <c r="D34" i="13"/>
  <c r="K25" i="13"/>
  <c r="G32" i="13"/>
  <c r="O24" i="13"/>
  <c r="G28" i="13"/>
  <c r="K26" i="13"/>
  <c r="P27" i="13"/>
  <c r="P31" i="13"/>
  <c r="N29" i="13"/>
  <c r="O26" i="13"/>
  <c r="P29" i="13"/>
  <c r="Q32" i="13"/>
  <c r="O23" i="13"/>
  <c r="I24" i="13"/>
  <c r="I26" i="13"/>
  <c r="I28" i="13"/>
  <c r="I30" i="13"/>
  <c r="I32" i="13"/>
  <c r="I34" i="13"/>
  <c r="D28" i="13"/>
  <c r="P26" i="13"/>
  <c r="Q29" i="13"/>
  <c r="M33" i="13"/>
  <c r="P23" i="13"/>
  <c r="J24" i="13"/>
  <c r="J26" i="13"/>
  <c r="J30" i="13"/>
  <c r="J32" i="13"/>
  <c r="J34" i="13"/>
  <c r="D29" i="13"/>
  <c r="Q26" i="13"/>
  <c r="K24" i="13"/>
  <c r="K32" i="13"/>
  <c r="O28" i="13"/>
  <c r="P35" i="13"/>
  <c r="N25" i="13"/>
  <c r="Q34" i="13"/>
  <c r="G25" i="13"/>
  <c r="K35" i="13"/>
  <c r="G30" i="13"/>
  <c r="M24" i="13"/>
  <c r="N27" i="13"/>
  <c r="O30" i="13"/>
  <c r="P33" i="13"/>
  <c r="E27" i="13"/>
  <c r="E29" i="13"/>
  <c r="E31" i="13"/>
  <c r="E33" i="13"/>
  <c r="E35" i="13"/>
  <c r="D32" i="13"/>
  <c r="N24" i="13"/>
  <c r="O27" i="13"/>
  <c r="P30" i="13"/>
  <c r="Q33" i="13"/>
  <c r="F25" i="13"/>
  <c r="F27" i="13"/>
  <c r="F29" i="13"/>
  <c r="F31" i="13"/>
  <c r="F33" i="13"/>
  <c r="F35" i="13"/>
  <c r="D33" i="13"/>
  <c r="M30" i="13"/>
  <c r="G34" i="13"/>
  <c r="G33" i="13"/>
  <c r="K33" i="13"/>
  <c r="L142" i="13"/>
  <c r="K88" i="13"/>
  <c r="K80" i="13"/>
  <c r="I103" i="13"/>
  <c r="I125" i="13"/>
  <c r="D138" i="13"/>
  <c r="G134" i="13"/>
  <c r="F137" i="13"/>
  <c r="G106" i="13"/>
  <c r="G98" i="13"/>
  <c r="L122" i="13"/>
  <c r="D139" i="13"/>
  <c r="I139" i="13"/>
  <c r="I106" i="13"/>
  <c r="I128" i="13"/>
  <c r="K117" i="13"/>
  <c r="G137" i="13"/>
  <c r="H85" i="13"/>
  <c r="J109" i="13"/>
  <c r="E99" i="13"/>
  <c r="E121" i="13"/>
  <c r="L141" i="13"/>
  <c r="G88" i="13"/>
  <c r="G80" i="13"/>
  <c r="L102" i="13"/>
  <c r="K124" i="13"/>
  <c r="K146" i="13"/>
  <c r="J144" i="13"/>
  <c r="J136" i="13"/>
  <c r="K105" i="13"/>
  <c r="D128" i="13"/>
  <c r="H122" i="13"/>
  <c r="D135" i="13"/>
  <c r="E139" i="13"/>
  <c r="I138" i="13"/>
  <c r="L121" i="13"/>
  <c r="G105" i="13"/>
  <c r="F144" i="13"/>
  <c r="E134" i="13"/>
  <c r="I104" i="13"/>
  <c r="I126" i="13"/>
  <c r="D146" i="13"/>
  <c r="L91" i="13"/>
  <c r="L83" i="13"/>
  <c r="J107" i="13"/>
  <c r="D122" i="13"/>
  <c r="E119" i="13"/>
  <c r="L138" i="13"/>
  <c r="K86" i="13"/>
  <c r="D102" i="13"/>
  <c r="L100" i="13"/>
  <c r="K122" i="13"/>
  <c r="K144" i="13"/>
  <c r="F143" i="13"/>
  <c r="F135" i="13"/>
  <c r="G104" i="13"/>
  <c r="L128" i="13"/>
  <c r="L120" i="13"/>
  <c r="I145" i="13"/>
  <c r="I137" i="13"/>
  <c r="L103" i="13"/>
  <c r="K125" i="13"/>
  <c r="D141" i="13"/>
  <c r="H91" i="13"/>
  <c r="H83" i="13"/>
  <c r="E107" i="13"/>
  <c r="D117" i="13"/>
  <c r="G118" i="13"/>
  <c r="L137" i="13"/>
  <c r="G86" i="13"/>
  <c r="L110" i="13"/>
  <c r="F100" i="13"/>
  <c r="F122" i="13"/>
  <c r="K143" i="13"/>
  <c r="J142" i="13"/>
  <c r="J134" i="13"/>
  <c r="K103" i="13"/>
  <c r="H128" i="13"/>
  <c r="H120" i="13"/>
  <c r="E145" i="13"/>
  <c r="E137" i="13"/>
  <c r="I142" i="13"/>
  <c r="K138" i="13"/>
  <c r="F12" i="6"/>
  <c r="F12" i="15"/>
  <c r="K102" i="13"/>
  <c r="G107" i="13"/>
  <c r="I101" i="13"/>
  <c r="L106" i="13"/>
  <c r="D106" i="13"/>
  <c r="E103" i="13"/>
  <c r="H108" i="13"/>
  <c r="L99" i="13"/>
  <c r="F105" i="13"/>
  <c r="I110" i="13"/>
  <c r="H105" i="13"/>
  <c r="E98" i="13"/>
  <c r="J108" i="13"/>
  <c r="P99" i="13"/>
  <c r="Q102" i="13"/>
  <c r="M106" i="13"/>
  <c r="N109" i="13"/>
  <c r="E104" i="13"/>
  <c r="E102" i="13"/>
  <c r="D109" i="13"/>
  <c r="O102" i="13"/>
  <c r="P106" i="13"/>
  <c r="N98" i="13"/>
  <c r="N103" i="13"/>
  <c r="K98" i="13"/>
  <c r="G103" i="13"/>
  <c r="K108" i="13"/>
  <c r="F102" i="13"/>
  <c r="I107" i="13"/>
  <c r="D110" i="13"/>
  <c r="H98" i="13"/>
  <c r="J103" i="13"/>
  <c r="E109" i="13"/>
  <c r="I100" i="13"/>
  <c r="L105" i="13"/>
  <c r="D100" i="13"/>
  <c r="E108" i="13"/>
  <c r="J100" i="13"/>
  <c r="D101" i="13"/>
  <c r="O100" i="13"/>
  <c r="P103" i="13"/>
  <c r="Q106" i="13"/>
  <c r="M110" i="13"/>
  <c r="J106" i="13"/>
  <c r="J104" i="13"/>
  <c r="N99" i="13"/>
  <c r="O103" i="13"/>
  <c r="Q107" i="13"/>
  <c r="O106" i="13"/>
  <c r="G99" i="13"/>
  <c r="K104" i="13"/>
  <c r="K110" i="13"/>
  <c r="L98" i="13"/>
  <c r="F104" i="13"/>
  <c r="I109" i="13"/>
  <c r="H100" i="13"/>
  <c r="J105" i="13"/>
  <c r="D99" i="13"/>
  <c r="I102" i="13"/>
  <c r="L107" i="13"/>
  <c r="D104" i="13"/>
  <c r="E100" i="13"/>
  <c r="J110" i="13"/>
  <c r="H103" i="13"/>
  <c r="N101" i="13"/>
  <c r="O104" i="13"/>
  <c r="P107" i="13"/>
  <c r="Q110" i="13"/>
  <c r="J98" i="13"/>
  <c r="H109" i="13"/>
  <c r="H107" i="13"/>
  <c r="N100" i="13"/>
  <c r="P104" i="13"/>
  <c r="Q108" i="13"/>
  <c r="P109" i="13"/>
  <c r="K100" i="13"/>
  <c r="K106" i="13"/>
  <c r="I99" i="13"/>
  <c r="L104" i="13"/>
  <c r="F110" i="13"/>
  <c r="E101" i="13"/>
  <c r="H106" i="13"/>
  <c r="D103" i="13"/>
  <c r="F103" i="13"/>
  <c r="I108" i="13"/>
  <c r="J102" i="13"/>
  <c r="E106" i="13"/>
  <c r="M102" i="13"/>
  <c r="N105" i="13"/>
  <c r="O108" i="13"/>
  <c r="Q98" i="13"/>
  <c r="H101" i="13"/>
  <c r="D105" i="13"/>
  <c r="H99" i="13"/>
  <c r="E110" i="13"/>
  <c r="O101" i="13"/>
  <c r="P105" i="13"/>
  <c r="Q109" i="13"/>
  <c r="M100" i="13"/>
  <c r="P101" i="13"/>
  <c r="Q105" i="13"/>
  <c r="N110" i="13"/>
  <c r="O105" i="13"/>
  <c r="Q100" i="13"/>
  <c r="M105" i="13"/>
  <c r="O109" i="13"/>
  <c r="N104" i="13"/>
  <c r="P102" i="13"/>
  <c r="M107" i="13"/>
  <c r="O98" i="13"/>
  <c r="P108" i="13"/>
  <c r="Q101" i="13"/>
  <c r="N106" i="13"/>
  <c r="O110" i="13"/>
  <c r="O107" i="13"/>
  <c r="O99" i="13"/>
  <c r="Q103" i="13"/>
  <c r="M108" i="13"/>
  <c r="M98" i="13"/>
  <c r="M103" i="13"/>
  <c r="N107" i="13"/>
  <c r="P98" i="13"/>
  <c r="M99" i="13"/>
  <c r="P110" i="13"/>
  <c r="P100" i="13"/>
  <c r="Q104" i="13"/>
  <c r="M109" i="13"/>
  <c r="N102" i="13"/>
  <c r="Q99" i="13"/>
  <c r="M104" i="13"/>
  <c r="N108" i="13"/>
  <c r="M101" i="13"/>
  <c r="F9" i="6"/>
  <c r="F9" i="15"/>
  <c r="M48" i="13"/>
  <c r="N51" i="13"/>
  <c r="O54" i="13"/>
  <c r="Q44" i="13"/>
  <c r="H46" i="13"/>
  <c r="F48" i="13"/>
  <c r="D50" i="13"/>
  <c r="K51" i="13"/>
  <c r="I53" i="13"/>
  <c r="G55" i="13"/>
  <c r="F44" i="13"/>
  <c r="P45" i="13"/>
  <c r="Q48" i="13"/>
  <c r="M52" i="13"/>
  <c r="N55" i="13"/>
  <c r="E45" i="13"/>
  <c r="L46" i="13"/>
  <c r="J48" i="13"/>
  <c r="H50" i="13"/>
  <c r="F52" i="13"/>
  <c r="D54" i="13"/>
  <c r="K55" i="13"/>
  <c r="J44" i="13"/>
  <c r="N46" i="13"/>
  <c r="O46" i="13"/>
  <c r="P49" i="13"/>
  <c r="Q52" i="13"/>
  <c r="M56" i="13"/>
  <c r="I45" i="13"/>
  <c r="G47" i="13"/>
  <c r="E49" i="13"/>
  <c r="L50" i="13"/>
  <c r="J52" i="13"/>
  <c r="H54" i="13"/>
  <c r="F56" i="13"/>
  <c r="P48" i="13"/>
  <c r="N47" i="13"/>
  <c r="O50" i="13"/>
  <c r="P53" i="13"/>
  <c r="Q56" i="13"/>
  <c r="D46" i="13"/>
  <c r="K47" i="13"/>
  <c r="I49" i="13"/>
  <c r="G51" i="13"/>
  <c r="E53" i="13"/>
  <c r="L54" i="13"/>
  <c r="J56" i="13"/>
  <c r="M51" i="13"/>
  <c r="G46" i="13"/>
  <c r="O47" i="13"/>
  <c r="P50" i="13"/>
  <c r="Q53" i="13"/>
  <c r="N44" i="13"/>
  <c r="E46" i="13"/>
  <c r="L47" i="13"/>
  <c r="J49" i="13"/>
  <c r="H51" i="13"/>
  <c r="F53" i="13"/>
  <c r="D55" i="13"/>
  <c r="K56" i="13"/>
  <c r="M47" i="13"/>
  <c r="P44" i="13"/>
  <c r="Q46" i="13"/>
  <c r="M50" i="13"/>
  <c r="O56" i="13"/>
  <c r="F46" i="13"/>
  <c r="D48" i="13"/>
  <c r="K49" i="13"/>
  <c r="I51" i="13"/>
  <c r="G53" i="13"/>
  <c r="E55" i="13"/>
  <c r="L56" i="13"/>
  <c r="Q47" i="13"/>
  <c r="P56" i="13"/>
  <c r="D49" i="13"/>
  <c r="E56" i="13"/>
  <c r="J47" i="13"/>
  <c r="K54" i="13"/>
  <c r="F55" i="13"/>
  <c r="I48" i="13"/>
  <c r="J55" i="13"/>
  <c r="F51" i="13"/>
  <c r="D53" i="13"/>
  <c r="H53" i="13"/>
  <c r="L53" i="13"/>
  <c r="O53" i="13"/>
  <c r="M45" i="13"/>
  <c r="N48" i="13"/>
  <c r="O51" i="13"/>
  <c r="P54" i="13"/>
  <c r="M44" i="13"/>
  <c r="I46" i="13"/>
  <c r="G48" i="13"/>
  <c r="E50" i="13"/>
  <c r="L51" i="13"/>
  <c r="J53" i="13"/>
  <c r="H55" i="13"/>
  <c r="G44" i="13"/>
  <c r="N50" i="13"/>
  <c r="L45" i="13"/>
  <c r="P47" i="13"/>
  <c r="Q50" i="13"/>
  <c r="M54" i="13"/>
  <c r="O44" i="13"/>
  <c r="J46" i="13"/>
  <c r="H48" i="13"/>
  <c r="F50" i="13"/>
  <c r="D52" i="13"/>
  <c r="K53" i="13"/>
  <c r="I55" i="13"/>
  <c r="H44" i="13"/>
  <c r="O49" i="13"/>
  <c r="H45" i="13"/>
  <c r="K50" i="13"/>
  <c r="D44" i="13"/>
  <c r="L49" i="13"/>
  <c r="H49" i="13"/>
  <c r="I56" i="13"/>
  <c r="E44" i="13"/>
  <c r="G50" i="13"/>
  <c r="I44" i="13"/>
  <c r="J51" i="13"/>
  <c r="E48" i="13"/>
  <c r="Q55" i="13"/>
  <c r="Q45" i="13"/>
  <c r="M49" i="13"/>
  <c r="N52" i="13"/>
  <c r="O55" i="13"/>
  <c r="F45" i="13"/>
  <c r="D47" i="13"/>
  <c r="K48" i="13"/>
  <c r="I50" i="13"/>
  <c r="G52" i="13"/>
  <c r="E54" i="13"/>
  <c r="L55" i="13"/>
  <c r="K44" i="13"/>
  <c r="P52" i="13"/>
  <c r="N45" i="13"/>
  <c r="O48" i="13"/>
  <c r="P51" i="13"/>
  <c r="Q54" i="13"/>
  <c r="G45" i="13"/>
  <c r="E47" i="13"/>
  <c r="L48" i="13"/>
  <c r="J50" i="13"/>
  <c r="H52" i="13"/>
  <c r="F54" i="13"/>
  <c r="D56" i="13"/>
  <c r="L44" i="13"/>
  <c r="Q51" i="13"/>
  <c r="K46" i="13"/>
  <c r="I52" i="13"/>
  <c r="E52" i="13"/>
  <c r="D45" i="13"/>
  <c r="P46" i="13"/>
  <c r="Q49" i="13"/>
  <c r="M53" i="13"/>
  <c r="N56" i="13"/>
  <c r="J45" i="13"/>
  <c r="H47" i="13"/>
  <c r="F49" i="13"/>
  <c r="D51" i="13"/>
  <c r="K52" i="13"/>
  <c r="I54" i="13"/>
  <c r="G56" i="13"/>
  <c r="M55" i="13"/>
  <c r="M46" i="13"/>
  <c r="N49" i="13"/>
  <c r="O52" i="13"/>
  <c r="P55" i="13"/>
  <c r="K45" i="13"/>
  <c r="I47" i="13"/>
  <c r="G49" i="13"/>
  <c r="E51" i="13"/>
  <c r="L52" i="13"/>
  <c r="J54" i="13"/>
  <c r="H56" i="13"/>
  <c r="O45" i="13"/>
  <c r="N54" i="13"/>
  <c r="F47" i="13"/>
  <c r="G54" i="13"/>
  <c r="F13" i="6"/>
  <c r="H119" i="13"/>
  <c r="L123" i="13"/>
  <c r="D120" i="13"/>
  <c r="F118" i="13"/>
  <c r="I123" i="13"/>
  <c r="K128" i="13"/>
  <c r="J119" i="13"/>
  <c r="E125" i="13"/>
  <c r="D127" i="13"/>
  <c r="I116" i="13"/>
  <c r="K121" i="13"/>
  <c r="F127" i="13"/>
  <c r="J116" i="13"/>
  <c r="G127" i="13"/>
  <c r="E120" i="13"/>
  <c r="N117" i="13"/>
  <c r="N121" i="13"/>
  <c r="N125" i="13"/>
  <c r="M117" i="13"/>
  <c r="E126" i="13"/>
  <c r="O119" i="13"/>
  <c r="O123" i="13"/>
  <c r="E124" i="13"/>
  <c r="P118" i="13"/>
  <c r="Q125" i="13"/>
  <c r="M126" i="13"/>
  <c r="Q123" i="13"/>
  <c r="L119" i="13"/>
  <c r="H125" i="13"/>
  <c r="K118" i="13"/>
  <c r="F124" i="13"/>
  <c r="D121" i="13"/>
  <c r="G120" i="13"/>
  <c r="J125" i="13"/>
  <c r="F117" i="13"/>
  <c r="I122" i="13"/>
  <c r="K127" i="13"/>
  <c r="G119" i="13"/>
  <c r="D125" i="13"/>
  <c r="Q116" i="13"/>
  <c r="J122" i="13"/>
  <c r="N118" i="13"/>
  <c r="N122" i="13"/>
  <c r="N126" i="13"/>
  <c r="M121" i="13"/>
  <c r="E118" i="13"/>
  <c r="J128" i="13"/>
  <c r="O116" i="13"/>
  <c r="O120" i="13"/>
  <c r="O124" i="13"/>
  <c r="E116" i="13"/>
  <c r="J126" i="13"/>
  <c r="P120" i="13"/>
  <c r="O127" i="13"/>
  <c r="Q126" i="13"/>
  <c r="H121" i="13"/>
  <c r="H127" i="13"/>
  <c r="K120" i="13"/>
  <c r="F126" i="13"/>
  <c r="E117" i="13"/>
  <c r="G122" i="13"/>
  <c r="J127" i="13"/>
  <c r="F119" i="13"/>
  <c r="I124" i="13"/>
  <c r="D123" i="13"/>
  <c r="E122" i="13"/>
  <c r="Q117" i="13"/>
  <c r="G125" i="13"/>
  <c r="N119" i="13"/>
  <c r="N123" i="13"/>
  <c r="N127" i="13"/>
  <c r="M125" i="13"/>
  <c r="J120" i="13"/>
  <c r="O117" i="13"/>
  <c r="O121" i="13"/>
  <c r="J118" i="13"/>
  <c r="D119" i="13"/>
  <c r="P116" i="13"/>
  <c r="P122" i="13"/>
  <c r="P128" i="13"/>
  <c r="M119" i="13"/>
  <c r="H117" i="13"/>
  <c r="H123" i="13"/>
  <c r="L127" i="13"/>
  <c r="F116" i="13"/>
  <c r="I121" i="13"/>
  <c r="K126" i="13"/>
  <c r="J117" i="13"/>
  <c r="E123" i="13"/>
  <c r="G128" i="13"/>
  <c r="K119" i="13"/>
  <c r="F125" i="13"/>
  <c r="D116" i="13"/>
  <c r="J124" i="13"/>
  <c r="G117" i="13"/>
  <c r="E128" i="13"/>
  <c r="N116" i="13"/>
  <c r="N120" i="13"/>
  <c r="N124" i="13"/>
  <c r="N128" i="13"/>
  <c r="M116" i="13"/>
  <c r="G123" i="13"/>
  <c r="O118" i="13"/>
  <c r="O122" i="13"/>
  <c r="G121" i="13"/>
  <c r="P117" i="13"/>
  <c r="P124" i="13"/>
  <c r="M120" i="13"/>
  <c r="Q124" i="13"/>
  <c r="M122" i="13"/>
  <c r="Q119" i="13"/>
  <c r="P123" i="13"/>
  <c r="M118" i="13"/>
  <c r="Q121" i="13"/>
  <c r="Q118" i="13"/>
  <c r="O126" i="13"/>
  <c r="M127" i="13"/>
  <c r="P125" i="13"/>
  <c r="O125" i="13"/>
  <c r="M123" i="13"/>
  <c r="O128" i="13"/>
  <c r="Q120" i="13"/>
  <c r="P127" i="13"/>
  <c r="M124" i="13"/>
  <c r="P119" i="13"/>
  <c r="P126" i="13"/>
  <c r="M128" i="13"/>
  <c r="Q122" i="13"/>
  <c r="Q128" i="13"/>
  <c r="P121" i="13"/>
  <c r="Q127" i="13"/>
  <c r="D108" i="13"/>
  <c r="L101" i="13"/>
  <c r="K123" i="13"/>
  <c r="K145" i="13"/>
  <c r="L89" i="13"/>
  <c r="L81" i="13"/>
  <c r="E105" i="13"/>
  <c r="E127" i="13"/>
  <c r="G116" i="13"/>
  <c r="L134" i="13"/>
  <c r="K84" i="13"/>
  <c r="L108" i="13"/>
  <c r="F98" i="13"/>
  <c r="F120" i="13"/>
  <c r="K140" i="13"/>
  <c r="F141" i="13"/>
  <c r="G110" i="13"/>
  <c r="G102" i="13"/>
  <c r="L126" i="13"/>
  <c r="L118" i="13"/>
  <c r="I143" i="13"/>
  <c r="I135" i="13"/>
  <c r="F101" i="13"/>
  <c r="F123" i="13"/>
  <c r="F145" i="13"/>
  <c r="H89" i="13"/>
  <c r="H81" i="13"/>
  <c r="H104" i="13"/>
  <c r="G126" i="13"/>
  <c r="D145" i="13"/>
  <c r="G92" i="13"/>
  <c r="G84" i="13"/>
  <c r="F108" i="13"/>
  <c r="D126" i="13"/>
  <c r="I119" i="13"/>
  <c r="K139" i="13"/>
  <c r="J140" i="13"/>
  <c r="K109" i="13"/>
  <c r="K101" i="13"/>
  <c r="H126" i="13"/>
  <c r="H118" i="13"/>
  <c r="E143" i="13"/>
  <c r="E135" i="13"/>
  <c r="I146" i="13"/>
  <c r="D124" i="13"/>
  <c r="F136" i="13"/>
  <c r="E136" i="13"/>
  <c r="G138" i="13"/>
  <c r="L85" i="13"/>
  <c r="L109" i="13"/>
  <c r="F99" i="13"/>
  <c r="F121" i="13"/>
  <c r="G142" i="13"/>
  <c r="L87" i="13"/>
  <c r="D98" i="13"/>
  <c r="H102" i="13"/>
  <c r="G124" i="13"/>
  <c r="G146" i="13"/>
  <c r="K90" i="13"/>
  <c r="K82" i="13"/>
  <c r="F106" i="13"/>
  <c r="F128" i="13"/>
  <c r="I117" i="13"/>
  <c r="K136" i="13"/>
  <c r="F139" i="13"/>
  <c r="G108" i="13"/>
  <c r="G100" i="13"/>
  <c r="L124" i="13"/>
  <c r="L116" i="13"/>
  <c r="I141" i="13"/>
  <c r="F109" i="13"/>
  <c r="I98" i="13"/>
  <c r="I120" i="13"/>
  <c r="G141" i="13"/>
  <c r="H87" i="13"/>
  <c r="D107" i="13"/>
  <c r="J101" i="13"/>
  <c r="J123" i="13"/>
  <c r="J145" i="13"/>
  <c r="G90" i="13"/>
  <c r="G82" i="13"/>
  <c r="I105" i="13"/>
  <c r="I127" i="13"/>
  <c r="K116" i="13"/>
  <c r="K135" i="13"/>
  <c r="J138" i="13"/>
  <c r="K107" i="13"/>
  <c r="K99" i="13"/>
  <c r="H124" i="13"/>
  <c r="H116" i="13"/>
  <c r="E141" i="13"/>
  <c r="L117" i="13"/>
  <c r="G101" i="13"/>
  <c r="F140" i="13"/>
  <c r="I134" i="13"/>
  <c r="BP49" i="8"/>
  <c r="BO54" i="8"/>
  <c r="CA56" i="8"/>
  <c r="BV60" i="8"/>
  <c r="AD91" i="8"/>
  <c r="AE95" i="8"/>
  <c r="BW49" i="8"/>
  <c r="BT51" i="8"/>
  <c r="BZ54" i="8"/>
  <c r="BV57" i="8"/>
  <c r="BW61" i="8"/>
  <c r="BS52" i="8"/>
  <c r="BU55" i="8"/>
  <c r="BP58" i="8"/>
  <c r="BZ62" i="8"/>
  <c r="AU53" i="6"/>
  <c r="AU54" i="6" s="1"/>
  <c r="F8" i="4"/>
  <c r="BL33" i="4" a="1"/>
  <c r="BL33" i="4" s="1"/>
  <c r="BA41" i="4"/>
  <c r="N6" i="4"/>
  <c r="W110" i="4"/>
  <c r="W114" i="4"/>
  <c r="W112" i="4"/>
  <c r="W116" i="4"/>
  <c r="W117" i="4"/>
  <c r="W111" i="4"/>
  <c r="W115" i="4"/>
  <c r="W113" i="4"/>
  <c r="BB30" i="4"/>
  <c r="T122" i="4" s="1"/>
  <c r="N122" i="4"/>
  <c r="K122" i="4"/>
  <c r="BA34" i="4"/>
  <c r="BA35" i="4" s="1"/>
  <c r="BO49" i="8"/>
  <c r="BV49" i="8"/>
  <c r="CB49" i="8"/>
  <c r="BT50" i="8"/>
  <c r="BR51" i="8"/>
  <c r="BR52" i="8"/>
  <c r="BO53" i="8"/>
  <c r="BY53" i="8"/>
  <c r="BY54" i="8"/>
  <c r="BT55" i="8"/>
  <c r="BO56" i="8"/>
  <c r="BZ56" i="8"/>
  <c r="BT57" i="8"/>
  <c r="BO58" i="8"/>
  <c r="BQ59" i="8"/>
  <c r="BQ60" i="8"/>
  <c r="BT61" i="8"/>
  <c r="BU62" i="8"/>
  <c r="BR64" i="8"/>
  <c r="BP66" i="8"/>
  <c r="AD92" i="8"/>
  <c r="BR49" i="8"/>
  <c r="BZ49" i="8"/>
  <c r="BO50" i="8"/>
  <c r="BY50" i="8"/>
  <c r="BX51" i="8"/>
  <c r="BW52" i="8"/>
  <c r="BT53" i="8"/>
  <c r="BS54" i="8"/>
  <c r="BO55" i="8"/>
  <c r="BY55" i="8"/>
  <c r="BU56" i="8"/>
  <c r="BO57" i="8"/>
  <c r="BZ57" i="8"/>
  <c r="BW58" i="8"/>
  <c r="BY59" i="8"/>
  <c r="BY60" i="8"/>
  <c r="CB61" i="8"/>
  <c r="BR63" i="8"/>
  <c r="BR65" i="8"/>
  <c r="AH93" i="8"/>
  <c r="BT49" i="8"/>
  <c r="CA49" i="8"/>
  <c r="BS50" i="8"/>
  <c r="BB62" i="8"/>
  <c r="BY51" i="8"/>
  <c r="BY52" i="8"/>
  <c r="BX53" i="8"/>
  <c r="BU54" i="8"/>
  <c r="BP55" i="8"/>
  <c r="CA55" i="8"/>
  <c r="BV56" i="8"/>
  <c r="BP57" i="8"/>
  <c r="CA57" i="8"/>
  <c r="BX58" i="8"/>
  <c r="CB59" i="8"/>
  <c r="BO61" i="8"/>
  <c r="BR62" i="8"/>
  <c r="BY63" i="8"/>
  <c r="BW65" i="8"/>
  <c r="AH86" i="8"/>
  <c r="AH16" i="8"/>
  <c r="BC168" i="8"/>
  <c r="BA167" i="8"/>
  <c r="AZ141" i="8"/>
  <c r="BB140" i="8"/>
  <c r="BB168" i="8"/>
  <c r="BD167" i="8"/>
  <c r="BA168" i="8"/>
  <c r="BC167" i="8"/>
  <c r="BD168" i="8"/>
  <c r="BA141" i="8"/>
  <c r="AZ140" i="8"/>
  <c r="BC141" i="8"/>
  <c r="BB141" i="8"/>
  <c r="BC140" i="8"/>
  <c r="BB167" i="8"/>
  <c r="BA140" i="8"/>
  <c r="AH17" i="8"/>
  <c r="AY168" i="8"/>
  <c r="AU168" i="8"/>
  <c r="AW167" i="8"/>
  <c r="BE166" i="8"/>
  <c r="BA166" i="8"/>
  <c r="AW166" i="8"/>
  <c r="BE165" i="8"/>
  <c r="BA165" i="8"/>
  <c r="AW165" i="8"/>
  <c r="BE164" i="8"/>
  <c r="BA164" i="8"/>
  <c r="AW164" i="8"/>
  <c r="BE163" i="8"/>
  <c r="BA163" i="8"/>
  <c r="AW163" i="8"/>
  <c r="BE162" i="8"/>
  <c r="BA162" i="8"/>
  <c r="AW162" i="8"/>
  <c r="BE161" i="8"/>
  <c r="BA161" i="8"/>
  <c r="AW161" i="8"/>
  <c r="BB155" i="8"/>
  <c r="AX155" i="8"/>
  <c r="AT155" i="8"/>
  <c r="AZ154" i="8"/>
  <c r="AV154" i="8"/>
  <c r="BD153" i="8"/>
  <c r="AZ153" i="8"/>
  <c r="AV153" i="8"/>
  <c r="BD152" i="8"/>
  <c r="AZ152" i="8"/>
  <c r="AV152" i="8"/>
  <c r="BD151" i="8"/>
  <c r="AZ151" i="8"/>
  <c r="AV151" i="8"/>
  <c r="BD150" i="8"/>
  <c r="AZ150" i="8"/>
  <c r="AV150" i="8"/>
  <c r="BD149" i="8"/>
  <c r="AZ149" i="8"/>
  <c r="AV149" i="8"/>
  <c r="BD148" i="8"/>
  <c r="AZ148" i="8"/>
  <c r="AV148" i="8"/>
  <c r="AV141" i="8"/>
  <c r="AX140" i="8"/>
  <c r="AT140" i="8"/>
  <c r="BB139" i="8"/>
  <c r="AX139" i="8"/>
  <c r="AT139" i="8"/>
  <c r="BD138" i="8"/>
  <c r="AZ138" i="8"/>
  <c r="AV138" i="8"/>
  <c r="BB137" i="8"/>
  <c r="AX137" i="8"/>
  <c r="AT137" i="8"/>
  <c r="BD136" i="8"/>
  <c r="AZ136" i="8"/>
  <c r="AV136" i="8"/>
  <c r="AX168" i="8"/>
  <c r="AZ167" i="8"/>
  <c r="AV167" i="8"/>
  <c r="BD166" i="8"/>
  <c r="AZ166" i="8"/>
  <c r="AV166" i="8"/>
  <c r="BD165" i="8"/>
  <c r="AZ165" i="8"/>
  <c r="AV165" i="8"/>
  <c r="BD164" i="8"/>
  <c r="AZ164" i="8"/>
  <c r="AV164" i="8"/>
  <c r="BD163" i="8"/>
  <c r="AZ163" i="8"/>
  <c r="AV163" i="8"/>
  <c r="BD162" i="8"/>
  <c r="AZ162" i="8"/>
  <c r="AV162" i="8"/>
  <c r="BD161" i="8"/>
  <c r="AZ161" i="8"/>
  <c r="AV161" i="8"/>
  <c r="BA155" i="8"/>
  <c r="AW155" i="8"/>
  <c r="BC154" i="8"/>
  <c r="AY154" i="8"/>
  <c r="AU154" i="8"/>
  <c r="BC153" i="8"/>
  <c r="AY153" i="8"/>
  <c r="AU153" i="8"/>
  <c r="BC152" i="8"/>
  <c r="AY152" i="8"/>
  <c r="AU152" i="8"/>
  <c r="BC151" i="8"/>
  <c r="AY151" i="8"/>
  <c r="AU151" i="8"/>
  <c r="BC150" i="8"/>
  <c r="AY150" i="8"/>
  <c r="AU150" i="8"/>
  <c r="BC149" i="8"/>
  <c r="AY149" i="8"/>
  <c r="AU149" i="8"/>
  <c r="BC148" i="8"/>
  <c r="AY148" i="8"/>
  <c r="AU148" i="8"/>
  <c r="AW168" i="8"/>
  <c r="AY167" i="8"/>
  <c r="AU167" i="8"/>
  <c r="BC166" i="8"/>
  <c r="AY166" i="8"/>
  <c r="AU166" i="8"/>
  <c r="BC165" i="8"/>
  <c r="AY165" i="8"/>
  <c r="AU165" i="8"/>
  <c r="AX167" i="8"/>
  <c r="BF165" i="8"/>
  <c r="BC164" i="8"/>
  <c r="AU164" i="8"/>
  <c r="AY163" i="8"/>
  <c r="BC162" i="8"/>
  <c r="AU162" i="8"/>
  <c r="AY161" i="8"/>
  <c r="AZ155" i="8"/>
  <c r="BB154" i="8"/>
  <c r="AT154" i="8"/>
  <c r="AX153" i="8"/>
  <c r="BB152" i="8"/>
  <c r="AT152" i="8"/>
  <c r="AX151" i="8"/>
  <c r="BB150" i="8"/>
  <c r="AT150" i="8"/>
  <c r="AX149" i="8"/>
  <c r="BB148" i="8"/>
  <c r="AT148" i="8"/>
  <c r="AU141" i="8"/>
  <c r="AU140" i="8"/>
  <c r="BA139" i="8"/>
  <c r="AV139" i="8"/>
  <c r="BA138" i="8"/>
  <c r="AU138" i="8"/>
  <c r="BE137" i="8"/>
  <c r="AZ137" i="8"/>
  <c r="AU137" i="8"/>
  <c r="BE136" i="8"/>
  <c r="AY136" i="8"/>
  <c r="AT136" i="8"/>
  <c r="BE135" i="8"/>
  <c r="BA135" i="8"/>
  <c r="AW135" i="8"/>
  <c r="BC134" i="8"/>
  <c r="AY134" i="8"/>
  <c r="AU134" i="8"/>
  <c r="AZ168" i="8"/>
  <c r="BF166" i="8"/>
  <c r="AX165" i="8"/>
  <c r="AX164" i="8"/>
  <c r="AX163" i="8"/>
  <c r="AY162" i="8"/>
  <c r="BB161" i="8"/>
  <c r="AY155" i="8"/>
  <c r="AX154" i="8"/>
  <c r="BA153" i="8"/>
  <c r="BA152" i="8"/>
  <c r="BB151" i="8"/>
  <c r="BE150" i="8"/>
  <c r="BE149" i="8"/>
  <c r="AT149" i="8"/>
  <c r="AW148" i="8"/>
  <c r="AW141" i="8"/>
  <c r="AY140" i="8"/>
  <c r="BD139" i="8"/>
  <c r="AW139" i="8"/>
  <c r="BB138" i="8"/>
  <c r="AT138" i="8"/>
  <c r="AY137" i="8"/>
  <c r="BC136" i="8"/>
  <c r="AW136" i="8"/>
  <c r="BC135" i="8"/>
  <c r="AX135" i="8"/>
  <c r="BB134" i="8"/>
  <c r="AW134" i="8"/>
  <c r="BB166" i="8"/>
  <c r="BF164" i="8"/>
  <c r="BF163" i="8"/>
  <c r="AU163" i="8"/>
  <c r="AX162" i="8"/>
  <c r="AX161" i="8"/>
  <c r="AV155" i="8"/>
  <c r="AW154" i="8"/>
  <c r="AW153" i="8"/>
  <c r="AX152" i="8"/>
  <c r="BA151" i="8"/>
  <c r="BA150" i="8"/>
  <c r="BB149" i="8"/>
  <c r="BE148" i="8"/>
  <c r="AT141" i="8"/>
  <c r="AW140" i="8"/>
  <c r="BC139" i="8"/>
  <c r="AU139" i="8"/>
  <c r="AY138" i="8"/>
  <c r="BD137" i="8"/>
  <c r="AW137" i="8"/>
  <c r="BB136" i="8"/>
  <c r="AU136" i="8"/>
  <c r="BB135" i="8"/>
  <c r="AV135" i="8"/>
  <c r="BA134" i="8"/>
  <c r="AV134" i="8"/>
  <c r="AV168" i="8"/>
  <c r="AX166" i="8"/>
  <c r="BB164" i="8"/>
  <c r="BC163" i="8"/>
  <c r="BF162" i="8"/>
  <c r="BF161" i="8"/>
  <c r="AU161" i="8"/>
  <c r="AU155" i="8"/>
  <c r="BE153" i="8"/>
  <c r="AT153" i="8"/>
  <c r="AW152" i="8"/>
  <c r="AW151" i="8"/>
  <c r="AX150" i="8"/>
  <c r="BA149" i="8"/>
  <c r="BA148" i="8"/>
  <c r="AY141" i="8"/>
  <c r="BB162" i="8"/>
  <c r="BB153" i="8"/>
  <c r="AW150" i="8"/>
  <c r="BE139" i="8"/>
  <c r="BC138" i="8"/>
  <c r="BA137" i="8"/>
  <c r="AX136" i="8"/>
  <c r="AY135" i="8"/>
  <c r="BD134" i="8"/>
  <c r="BB165" i="8"/>
  <c r="BC161" i="8"/>
  <c r="BE152" i="8"/>
  <c r="AW149" i="8"/>
  <c r="AX141" i="8"/>
  <c r="AZ139" i="8"/>
  <c r="AX138" i="8"/>
  <c r="AV137" i="8"/>
  <c r="AU135" i="8"/>
  <c r="AZ134" i="8"/>
  <c r="AY164" i="8"/>
  <c r="BC155" i="8"/>
  <c r="BE151" i="8"/>
  <c r="AX148" i="8"/>
  <c r="AY139" i="8"/>
  <c r="AW138" i="8"/>
  <c r="BD135" i="8"/>
  <c r="AT135" i="8"/>
  <c r="AX134" i="8"/>
  <c r="BB163" i="8"/>
  <c r="AV140" i="8"/>
  <c r="BC137" i="8"/>
  <c r="AZ135" i="8"/>
  <c r="BA154" i="8"/>
  <c r="AT151" i="8"/>
  <c r="BE138" i="8"/>
  <c r="BA136" i="8"/>
  <c r="BE134" i="8"/>
  <c r="AJ92" i="8"/>
  <c r="AF92" i="8"/>
  <c r="AB92" i="8"/>
  <c r="AH92" i="8"/>
  <c r="AC92" i="8"/>
  <c r="AL92" i="8"/>
  <c r="AG92" i="8"/>
  <c r="AA92" i="8"/>
  <c r="AK92" i="8"/>
  <c r="AE92" i="8"/>
  <c r="Z92" i="8"/>
  <c r="Y87" i="8"/>
  <c r="Z88" i="8"/>
  <c r="AB89" i="8"/>
  <c r="AB90" i="8"/>
  <c r="AJ91" i="8"/>
  <c r="AI92" i="8"/>
  <c r="AT134" i="8"/>
  <c r="BP50" i="8"/>
  <c r="BU50" i="8"/>
  <c r="CA50" i="8"/>
  <c r="BP51" i="8"/>
  <c r="BU51" i="8"/>
  <c r="BZ51" i="8"/>
  <c r="BO52" i="8"/>
  <c r="BU52" i="8"/>
  <c r="BZ52" i="8"/>
  <c r="BP53" i="8"/>
  <c r="BU53" i="8"/>
  <c r="CA53" i="8"/>
  <c r="BQ54" i="8"/>
  <c r="BV54" i="8"/>
  <c r="CA54" i="8"/>
  <c r="BQ55" i="8"/>
  <c r="BW55" i="8"/>
  <c r="CB55" i="8"/>
  <c r="BR56" i="8"/>
  <c r="BW56" i="8"/>
  <c r="BR57" i="8"/>
  <c r="BW57" i="8"/>
  <c r="CB57" i="8"/>
  <c r="BS58" i="8"/>
  <c r="CA58" i="8"/>
  <c r="BU59" i="8"/>
  <c r="BR60" i="8"/>
  <c r="BZ60" i="8"/>
  <c r="BP61" i="8"/>
  <c r="BX61" i="8"/>
  <c r="BV62" i="8"/>
  <c r="BT63" i="8"/>
  <c r="CB65" i="8"/>
  <c r="BV66" i="8"/>
  <c r="AD87" i="8"/>
  <c r="AE88" i="8"/>
  <c r="AG89" i="8"/>
  <c r="AH90" i="8"/>
  <c r="AK86" i="8"/>
  <c r="AG86" i="8"/>
  <c r="AC86" i="8"/>
  <c r="BY66" i="8"/>
  <c r="BU66" i="8"/>
  <c r="BQ66" i="8"/>
  <c r="BY65" i="8"/>
  <c r="BU65" i="8"/>
  <c r="BQ65" i="8"/>
  <c r="CB64" i="8"/>
  <c r="BX64" i="8"/>
  <c r="BT64" i="8"/>
  <c r="BP64" i="8"/>
  <c r="CA63" i="8"/>
  <c r="BW63" i="8"/>
  <c r="BS63" i="8"/>
  <c r="BO63" i="8"/>
  <c r="AG95" i="8"/>
  <c r="AB95" i="8"/>
  <c r="AJ93" i="8"/>
  <c r="AF93" i="8"/>
  <c r="AB93" i="8"/>
  <c r="AK95" i="8"/>
  <c r="AF95" i="8"/>
  <c r="AA95" i="8"/>
  <c r="AI93" i="8"/>
  <c r="Y95" i="8"/>
  <c r="AE93" i="8"/>
  <c r="AH91" i="8"/>
  <c r="AC91" i="8"/>
  <c r="AH87" i="8"/>
  <c r="AC87" i="8"/>
  <c r="AL86" i="8"/>
  <c r="AF86" i="8"/>
  <c r="AA86" i="8"/>
  <c r="BZ66" i="8"/>
  <c r="BT66" i="8"/>
  <c r="BO66" i="8"/>
  <c r="CA65" i="8"/>
  <c r="BV65" i="8"/>
  <c r="BP65" i="8"/>
  <c r="CA64" i="8"/>
  <c r="BV64" i="8"/>
  <c r="BQ64" i="8"/>
  <c r="CB63" i="8"/>
  <c r="BV63" i="8"/>
  <c r="BQ63" i="8"/>
  <c r="CB62" i="8"/>
  <c r="BX62" i="8"/>
  <c r="BT62" i="8"/>
  <c r="BP62" i="8"/>
  <c r="BZ61" i="8"/>
  <c r="BV61" i="8"/>
  <c r="BR61" i="8"/>
  <c r="CB60" i="8"/>
  <c r="BX60" i="8"/>
  <c r="BT60" i="8"/>
  <c r="BP60" i="8"/>
  <c r="CA59" i="8"/>
  <c r="BW59" i="8"/>
  <c r="BS59" i="8"/>
  <c r="BO59" i="8"/>
  <c r="BZ58" i="8"/>
  <c r="BV58" i="8"/>
  <c r="BR58" i="8"/>
  <c r="BY57" i="8"/>
  <c r="BU57" i="8"/>
  <c r="BQ57" i="8"/>
  <c r="CB56" i="8"/>
  <c r="BX56" i="8"/>
  <c r="BT56" i="8"/>
  <c r="BP56" i="8"/>
  <c r="BZ55" i="8"/>
  <c r="BV55" i="8"/>
  <c r="BR55" i="8"/>
  <c r="CB54" i="8"/>
  <c r="BX54" i="8"/>
  <c r="BT54" i="8"/>
  <c r="BP54" i="8"/>
  <c r="BZ53" i="8"/>
  <c r="BV53" i="8"/>
  <c r="BR53" i="8"/>
  <c r="CB52" i="8"/>
  <c r="BX52" i="8"/>
  <c r="BT52" i="8"/>
  <c r="BP52" i="8"/>
  <c r="CA51" i="8"/>
  <c r="BW51" i="8"/>
  <c r="BS51" i="8"/>
  <c r="BO51" i="8"/>
  <c r="BZ50" i="8"/>
  <c r="BV50" i="8"/>
  <c r="BR50" i="8"/>
  <c r="BY49" i="8"/>
  <c r="BU49" i="8"/>
  <c r="BQ49" i="8"/>
  <c r="AD93" i="8"/>
  <c r="AL91" i="8"/>
  <c r="AG91" i="8"/>
  <c r="AB91" i="8"/>
  <c r="AH88" i="8"/>
  <c r="AB88" i="8"/>
  <c r="AL87" i="8"/>
  <c r="AG87" i="8"/>
  <c r="AB87" i="8"/>
  <c r="AJ86" i="8"/>
  <c r="AE86" i="8"/>
  <c r="Z86" i="8"/>
  <c r="BX66" i="8"/>
  <c r="BS66" i="8"/>
  <c r="BZ65" i="8"/>
  <c r="BT65" i="8"/>
  <c r="BO65" i="8"/>
  <c r="BZ64" i="8"/>
  <c r="BU64" i="8"/>
  <c r="BO64" i="8"/>
  <c r="BZ63" i="8"/>
  <c r="BU63" i="8"/>
  <c r="BP63" i="8"/>
  <c r="CA62" i="8"/>
  <c r="BW62" i="8"/>
  <c r="BS62" i="8"/>
  <c r="BO62" i="8"/>
  <c r="BY61" i="8"/>
  <c r="BU61" i="8"/>
  <c r="BQ61" i="8"/>
  <c r="CA60" i="8"/>
  <c r="BW60" i="8"/>
  <c r="BS60" i="8"/>
  <c r="BO60" i="8"/>
  <c r="BZ59" i="8"/>
  <c r="BV59" i="8"/>
  <c r="BR59" i="8"/>
  <c r="BY58" i="8"/>
  <c r="BU58" i="8"/>
  <c r="BQ58" i="8"/>
  <c r="AJ95" i="8"/>
  <c r="AI94" i="8"/>
  <c r="AL93" i="8"/>
  <c r="AA93" i="8"/>
  <c r="AK91" i="8"/>
  <c r="AF91" i="8"/>
  <c r="Z91" i="8"/>
  <c r="AH89" i="8"/>
  <c r="AC89" i="8"/>
  <c r="AL88" i="8"/>
  <c r="AF88" i="8"/>
  <c r="AA88" i="8"/>
  <c r="AK87" i="8"/>
  <c r="AF87" i="8"/>
  <c r="Z87" i="8"/>
  <c r="AI86" i="8"/>
  <c r="AD86" i="8"/>
  <c r="CB66" i="8"/>
  <c r="BW66" i="8"/>
  <c r="BR66" i="8"/>
  <c r="BX65" i="8"/>
  <c r="BS65" i="8"/>
  <c r="BY64" i="8"/>
  <c r="BS64" i="8"/>
  <c r="O15" i="8"/>
  <c r="O17" i="8" s="1"/>
  <c r="F7" i="8" s="1"/>
  <c r="BH41" i="8"/>
  <c r="D145" i="8" s="1"/>
  <c r="BS49" i="8"/>
  <c r="BX49" i="8"/>
  <c r="BQ50" i="8"/>
  <c r="BW50" i="8"/>
  <c r="CB50" i="8"/>
  <c r="BQ51" i="8"/>
  <c r="BV51" i="8"/>
  <c r="CB51" i="8"/>
  <c r="BQ52" i="8"/>
  <c r="BV52" i="8"/>
  <c r="CA52" i="8"/>
  <c r="BQ53" i="8"/>
  <c r="BW53" i="8"/>
  <c r="CB53" i="8"/>
  <c r="BR54" i="8"/>
  <c r="BW54" i="8"/>
  <c r="BS55" i="8"/>
  <c r="BX55" i="8"/>
  <c r="BS56" i="8"/>
  <c r="BY56" i="8"/>
  <c r="BB69" i="8"/>
  <c r="BB70" i="8" s="1"/>
  <c r="BS57" i="8"/>
  <c r="BX57" i="8"/>
  <c r="BT58" i="8"/>
  <c r="CB58" i="8"/>
  <c r="BP59" i="8"/>
  <c r="BX59" i="8"/>
  <c r="BU60" i="8"/>
  <c r="BS61" i="8"/>
  <c r="CA61" i="8"/>
  <c r="BQ62" i="8"/>
  <c r="BY62" i="8"/>
  <c r="BX63" i="8"/>
  <c r="CA66" i="8"/>
  <c r="AB86" i="8"/>
  <c r="AJ87" i="8"/>
  <c r="AJ88" i="8"/>
  <c r="AL89" i="8"/>
  <c r="Y91" i="8"/>
  <c r="Y92" i="8"/>
  <c r="Z93" i="8"/>
  <c r="AK90" i="8"/>
  <c r="AG90" i="8"/>
  <c r="AC90" i="8"/>
  <c r="Y90" i="8"/>
  <c r="AI91" i="8"/>
  <c r="AD90" i="8"/>
  <c r="AI90" i="8"/>
  <c r="AI89" i="8"/>
  <c r="AE89" i="8"/>
  <c r="AA89" i="8"/>
  <c r="AK94" i="8"/>
  <c r="AH94" i="8"/>
  <c r="AD94" i="8"/>
  <c r="Z94" i="8"/>
  <c r="AL94" i="8"/>
  <c r="AG94" i="8"/>
  <c r="AC94" i="8"/>
  <c r="Y94" i="8"/>
  <c r="AJ94" i="8"/>
  <c r="AF94" i="8"/>
  <c r="AB94" i="8"/>
  <c r="Y89" i="8"/>
  <c r="AD89" i="8"/>
  <c r="AJ89" i="8"/>
  <c r="Z90" i="8"/>
  <c r="AE90" i="8"/>
  <c r="AJ90" i="8"/>
  <c r="AI87" i="8"/>
  <c r="AK88" i="8"/>
  <c r="AG88" i="8"/>
  <c r="AC88" i="8"/>
  <c r="Y88" i="8"/>
  <c r="AK93" i="8"/>
  <c r="AD88" i="8"/>
  <c r="AI88" i="8"/>
  <c r="Z89" i="8"/>
  <c r="AF89" i="8"/>
  <c r="AK89" i="8"/>
  <c r="AA90" i="8"/>
  <c r="AF90" i="8"/>
  <c r="AL90" i="8"/>
  <c r="AA94" i="8"/>
  <c r="Y86" i="8"/>
  <c r="AA87" i="8"/>
  <c r="AE87" i="8"/>
  <c r="AL95" i="8"/>
  <c r="AH95" i="8"/>
  <c r="AD95" i="8"/>
  <c r="Z95" i="8"/>
  <c r="AA91" i="8"/>
  <c r="AE91" i="8"/>
  <c r="Y93" i="8"/>
  <c r="AC93" i="8"/>
  <c r="AG93" i="8"/>
  <c r="AC95" i="8"/>
  <c r="AI95" i="8"/>
  <c r="BA38" i="6"/>
  <c r="AV1" i="6"/>
  <c r="C20" i="6" l="1"/>
  <c r="AG105" i="6"/>
  <c r="AH105" i="6" s="1"/>
  <c r="AI105" i="6" s="1"/>
  <c r="AG106" i="6"/>
  <c r="AH106" i="6" s="1"/>
  <c r="AG107" i="6"/>
  <c r="AG108" i="6"/>
  <c r="AH108" i="6" s="1"/>
  <c r="AG109" i="6"/>
  <c r="AH109" i="6" s="1"/>
  <c r="AI109" i="6" s="1"/>
  <c r="K199" i="6" s="1"/>
  <c r="AG110" i="6"/>
  <c r="AH110" i="6" s="1"/>
  <c r="AI110" i="6" s="1"/>
  <c r="K201" i="6" s="1"/>
  <c r="AG111" i="6"/>
  <c r="AH111" i="6" s="1"/>
  <c r="AI111" i="6" s="1"/>
  <c r="AG112" i="6"/>
  <c r="AH112" i="6" s="1"/>
  <c r="AG113" i="6"/>
  <c r="AH113" i="6" s="1"/>
  <c r="AG114" i="6"/>
  <c r="AG115" i="6"/>
  <c r="AG116" i="6"/>
  <c r="AH116" i="6" s="1"/>
  <c r="AG117" i="6"/>
  <c r="AH117" i="6" s="1"/>
  <c r="AG118" i="6"/>
  <c r="AH118" i="6" s="1"/>
  <c r="AG119" i="6"/>
  <c r="AH119" i="6" s="1"/>
  <c r="AG120" i="6"/>
  <c r="AH120" i="6" s="1"/>
  <c r="AG121" i="6"/>
  <c r="AH121" i="6" s="1"/>
  <c r="AG122" i="6"/>
  <c r="AH122" i="6" s="1"/>
  <c r="AG123" i="6"/>
  <c r="AH123" i="6" s="1"/>
  <c r="AG124" i="6"/>
  <c r="AH124" i="6" s="1"/>
  <c r="AI124" i="6" s="1"/>
  <c r="AG125" i="6"/>
  <c r="AH125" i="6" s="1"/>
  <c r="AI125" i="6" s="1"/>
  <c r="AG126" i="6"/>
  <c r="AH126" i="6" s="1"/>
  <c r="AI126" i="6" s="1"/>
  <c r="AG127" i="6"/>
  <c r="AH127" i="6" s="1"/>
  <c r="AI127" i="6" s="1"/>
  <c r="AG128" i="6"/>
  <c r="AH128" i="6" s="1"/>
  <c r="AI128" i="6" s="1"/>
  <c r="AG129" i="6"/>
  <c r="AH129" i="6" s="1"/>
  <c r="AI129" i="6" s="1"/>
  <c r="AG130" i="6"/>
  <c r="AH130" i="6" s="1"/>
  <c r="AI130" i="6" s="1"/>
  <c r="AG131" i="6"/>
  <c r="AH131" i="6" s="1"/>
  <c r="AI131" i="6" s="1"/>
  <c r="AG132" i="6"/>
  <c r="AH132" i="6" s="1"/>
  <c r="AI132" i="6" s="1"/>
  <c r="AG133" i="6"/>
  <c r="AH133" i="6" s="1"/>
  <c r="AI133" i="6" s="1"/>
  <c r="AG134" i="6"/>
  <c r="AH134" i="6" s="1"/>
  <c r="AI134" i="6" s="1"/>
  <c r="AG135" i="6"/>
  <c r="AH135" i="6" s="1"/>
  <c r="AI135" i="6" s="1"/>
  <c r="AG136" i="6"/>
  <c r="AH136" i="6" s="1"/>
  <c r="AI136" i="6" s="1"/>
  <c r="AG137" i="6"/>
  <c r="AH137" i="6" s="1"/>
  <c r="AI137" i="6" s="1"/>
  <c r="AG138" i="6"/>
  <c r="AH138" i="6" s="1"/>
  <c r="AI138" i="6" s="1"/>
  <c r="AG139" i="6"/>
  <c r="AH139" i="6" s="1"/>
  <c r="AI139" i="6" s="1"/>
  <c r="AG140" i="6"/>
  <c r="AH140" i="6" s="1"/>
  <c r="AI140" i="6" s="1"/>
  <c r="AG141" i="6"/>
  <c r="AH141" i="6" s="1"/>
  <c r="AI141" i="6" s="1"/>
  <c r="AG142" i="6"/>
  <c r="AH142" i="6" s="1"/>
  <c r="AI142" i="6" s="1"/>
  <c r="AG143" i="6"/>
  <c r="AH143" i="6" s="1"/>
  <c r="AI143" i="6" s="1"/>
  <c r="AG144" i="6"/>
  <c r="AH144" i="6" s="1"/>
  <c r="AI144" i="6" s="1"/>
  <c r="AG145" i="6"/>
  <c r="AH145" i="6" s="1"/>
  <c r="AI145" i="6" s="1"/>
  <c r="AG146" i="6"/>
  <c r="AG147" i="6"/>
  <c r="AH147" i="6" s="1"/>
  <c r="AG148" i="6"/>
  <c r="AH148" i="6" s="1"/>
  <c r="AG149" i="6"/>
  <c r="AH149" i="6" s="1"/>
  <c r="AG150" i="6"/>
  <c r="AH150" i="6" s="1"/>
  <c r="AG151" i="6"/>
  <c r="AH151" i="6" s="1"/>
  <c r="AG152" i="6"/>
  <c r="AH152" i="6" s="1"/>
  <c r="AG153" i="6"/>
  <c r="AH153" i="6" s="1"/>
  <c r="AG154" i="6"/>
  <c r="AH154" i="6" s="1"/>
  <c r="AG155" i="6"/>
  <c r="AH155" i="6" s="1"/>
  <c r="AI155" i="6" s="1"/>
  <c r="AG156" i="6"/>
  <c r="AH156" i="6" s="1"/>
  <c r="AI156" i="6" s="1"/>
  <c r="AG157" i="6"/>
  <c r="AH157" i="6" s="1"/>
  <c r="AI157" i="6" s="1"/>
  <c r="AG158" i="6"/>
  <c r="AH158" i="6" s="1"/>
  <c r="AI158" i="6" s="1"/>
  <c r="AG159" i="6"/>
  <c r="AH159" i="6" s="1"/>
  <c r="AI159" i="6" s="1"/>
  <c r="AG160" i="6"/>
  <c r="AH160" i="6" s="1"/>
  <c r="AI160" i="6" s="1"/>
  <c r="AG161" i="6"/>
  <c r="AH161" i="6" s="1"/>
  <c r="AI161" i="6" s="1"/>
  <c r="AG162" i="6"/>
  <c r="AG163" i="6"/>
  <c r="AG164" i="6"/>
  <c r="AG165" i="6"/>
  <c r="AG166" i="6"/>
  <c r="AG167" i="6"/>
  <c r="AG168" i="6"/>
  <c r="AG169" i="6"/>
  <c r="AG170" i="6"/>
  <c r="AG104" i="6"/>
  <c r="AH104" i="6" s="1"/>
  <c r="AI104" i="6" s="1"/>
  <c r="M207" i="6"/>
  <c r="M209" i="6"/>
  <c r="Y93" i="6"/>
  <c r="Z93" i="6"/>
  <c r="AA93" i="6"/>
  <c r="AB93" i="6"/>
  <c r="AC93" i="6"/>
  <c r="AD93" i="6"/>
  <c r="AE93" i="6"/>
  <c r="AF93" i="6"/>
  <c r="AG93" i="6"/>
  <c r="AH93" i="6"/>
  <c r="AI93" i="6"/>
  <c r="AJ93" i="6"/>
  <c r="AK93" i="6"/>
  <c r="AL93" i="6"/>
  <c r="Y94" i="6"/>
  <c r="Z94" i="6"/>
  <c r="AA94" i="6"/>
  <c r="AB94" i="6"/>
  <c r="AC94" i="6"/>
  <c r="AD94" i="6"/>
  <c r="AE94" i="6"/>
  <c r="AF94" i="6"/>
  <c r="AG94" i="6"/>
  <c r="AH94" i="6"/>
  <c r="AI94" i="6"/>
  <c r="AJ94" i="6"/>
  <c r="AK94" i="6"/>
  <c r="AL94" i="6"/>
  <c r="Y92" i="6"/>
  <c r="Z92" i="6"/>
  <c r="AA92" i="6"/>
  <c r="AB92" i="6"/>
  <c r="AC92" i="6"/>
  <c r="AD92" i="6"/>
  <c r="AE92" i="6"/>
  <c r="AF92" i="6"/>
  <c r="AG92" i="6"/>
  <c r="AH92" i="6"/>
  <c r="AI92" i="6"/>
  <c r="AJ92" i="6"/>
  <c r="AK92" i="6"/>
  <c r="AL92" i="6"/>
  <c r="Y90" i="6"/>
  <c r="Z90" i="6"/>
  <c r="AA90" i="6"/>
  <c r="AB90" i="6"/>
  <c r="AC90" i="6"/>
  <c r="AD90" i="6"/>
  <c r="AE90" i="6"/>
  <c r="AF90" i="6"/>
  <c r="AG90" i="6"/>
  <c r="AH90" i="6"/>
  <c r="AI90" i="6"/>
  <c r="AJ90" i="6"/>
  <c r="AK90" i="6"/>
  <c r="AL90" i="6"/>
  <c r="Y86" i="6"/>
  <c r="Z86" i="6"/>
  <c r="AA86" i="6"/>
  <c r="AB86" i="6"/>
  <c r="AC86" i="6"/>
  <c r="AD86" i="6"/>
  <c r="AE86" i="6"/>
  <c r="AL86" i="6"/>
  <c r="AG86" i="6"/>
  <c r="AH86" i="6"/>
  <c r="AI86" i="6"/>
  <c r="AJ86" i="6"/>
  <c r="AK86" i="6"/>
  <c r="AF86" i="6"/>
  <c r="Y88" i="6"/>
  <c r="Z88" i="6"/>
  <c r="AA88" i="6"/>
  <c r="AB88" i="6"/>
  <c r="AC88" i="6"/>
  <c r="AD88" i="6"/>
  <c r="AE88" i="6"/>
  <c r="AF88" i="6"/>
  <c r="AG88" i="6"/>
  <c r="AH88" i="6"/>
  <c r="AI88" i="6"/>
  <c r="AJ88" i="6"/>
  <c r="AK88" i="6"/>
  <c r="AL88" i="6"/>
  <c r="Y87" i="6"/>
  <c r="Z87" i="6"/>
  <c r="AA87" i="6"/>
  <c r="AB87" i="6"/>
  <c r="AC87" i="6"/>
  <c r="AD87" i="6"/>
  <c r="AE87" i="6"/>
  <c r="AF87" i="6"/>
  <c r="AG87" i="6"/>
  <c r="AH87" i="6"/>
  <c r="AI87" i="6"/>
  <c r="AJ87" i="6"/>
  <c r="AK87" i="6"/>
  <c r="AL87" i="6"/>
  <c r="Y89" i="6"/>
  <c r="Z89" i="6"/>
  <c r="AA89" i="6"/>
  <c r="AB89" i="6"/>
  <c r="AC89" i="6"/>
  <c r="AD89" i="6"/>
  <c r="AE89" i="6"/>
  <c r="AF89" i="6"/>
  <c r="AG89" i="6"/>
  <c r="AH89" i="6"/>
  <c r="AI89" i="6"/>
  <c r="AJ89" i="6"/>
  <c r="AK89" i="6"/>
  <c r="AL89" i="6"/>
  <c r="Y91" i="6"/>
  <c r="Z91" i="6"/>
  <c r="AA91" i="6"/>
  <c r="AB91" i="6"/>
  <c r="AC91" i="6"/>
  <c r="AD91" i="6"/>
  <c r="AE91" i="6"/>
  <c r="AF91" i="6"/>
  <c r="AG91" i="6"/>
  <c r="AH91" i="6"/>
  <c r="AI91" i="6"/>
  <c r="AJ91" i="6"/>
  <c r="AK91" i="6"/>
  <c r="AL91" i="6"/>
  <c r="Y95" i="6"/>
  <c r="Z95" i="6"/>
  <c r="AA95" i="6"/>
  <c r="AB95" i="6"/>
  <c r="AC95" i="6"/>
  <c r="AD95" i="6"/>
  <c r="AE95" i="6"/>
  <c r="AF95" i="6"/>
  <c r="AG95" i="6"/>
  <c r="AH95" i="6"/>
  <c r="AI95" i="6"/>
  <c r="AJ95" i="6"/>
  <c r="AK95" i="6"/>
  <c r="AL95" i="6"/>
  <c r="P193" i="6"/>
  <c r="J122" i="4"/>
  <c r="D122" i="4"/>
  <c r="L122" i="4"/>
  <c r="D67" i="15"/>
  <c r="D66" i="15"/>
  <c r="P64" i="15"/>
  <c r="O63" i="15"/>
  <c r="O90" i="15"/>
  <c r="G67" i="15"/>
  <c r="Q65" i="15"/>
  <c r="P67" i="15"/>
  <c r="P66" i="15"/>
  <c r="N65" i="15"/>
  <c r="L64" i="15"/>
  <c r="K63" i="15"/>
  <c r="O91" i="15"/>
  <c r="O66" i="15"/>
  <c r="M65" i="15"/>
  <c r="P90" i="15"/>
  <c r="L67" i="15"/>
  <c r="L66" i="15"/>
  <c r="J65" i="15"/>
  <c r="H64" i="15"/>
  <c r="G63" i="15"/>
  <c r="O67" i="15"/>
  <c r="K66" i="15"/>
  <c r="I65" i="15"/>
  <c r="N90" i="15"/>
  <c r="N91" i="15"/>
  <c r="P91" i="15"/>
  <c r="H67" i="15"/>
  <c r="H66" i="15"/>
  <c r="F65" i="15"/>
  <c r="D64" i="15"/>
  <c r="N62" i="15"/>
  <c r="K67" i="15"/>
  <c r="G66" i="15"/>
  <c r="E65" i="15"/>
  <c r="I66" i="15"/>
  <c r="E64" i="15"/>
  <c r="P62" i="15"/>
  <c r="J61" i="15"/>
  <c r="I60" i="15"/>
  <c r="G59" i="15"/>
  <c r="P57" i="15"/>
  <c r="N56" i="15"/>
  <c r="L55" i="15"/>
  <c r="K54" i="15"/>
  <c r="F53" i="15"/>
  <c r="E52" i="15"/>
  <c r="F66" i="15"/>
  <c r="I64" i="15"/>
  <c r="O62" i="15"/>
  <c r="M61" i="15"/>
  <c r="L60" i="15"/>
  <c r="J59" i="15"/>
  <c r="I58" i="15"/>
  <c r="G57" i="15"/>
  <c r="E56" i="15"/>
  <c r="N54" i="15"/>
  <c r="M53" i="15"/>
  <c r="Q67" i="15"/>
  <c r="O65" i="15"/>
  <c r="M63" i="15"/>
  <c r="E62" i="15"/>
  <c r="D61" i="15"/>
  <c r="Q59" i="15"/>
  <c r="P58" i="15"/>
  <c r="N57" i="15"/>
  <c r="L56" i="15"/>
  <c r="J55" i="15"/>
  <c r="I54" i="15"/>
  <c r="H53" i="15"/>
  <c r="F64" i="15"/>
  <c r="N60" i="15"/>
  <c r="K56" i="15"/>
  <c r="O52" i="15"/>
  <c r="K51" i="15"/>
  <c r="F50" i="15"/>
  <c r="I55" i="15"/>
  <c r="O50" i="15"/>
  <c r="L62" i="15"/>
  <c r="M57" i="15"/>
  <c r="G53" i="15"/>
  <c r="J51" i="15"/>
  <c r="I50" i="15"/>
  <c r="K64" i="15"/>
  <c r="F52" i="15"/>
  <c r="H62" i="15"/>
  <c r="O58" i="15"/>
  <c r="L52" i="15"/>
  <c r="I51" i="15"/>
  <c r="H50" i="15"/>
  <c r="D62" i="15"/>
  <c r="M67" i="15"/>
  <c r="K65" i="15"/>
  <c r="P63" i="15"/>
  <c r="K62" i="15"/>
  <c r="F61" i="15"/>
  <c r="E60" i="15"/>
  <c r="N58" i="15"/>
  <c r="L57" i="15"/>
  <c r="J56" i="15"/>
  <c r="H55" i="15"/>
  <c r="G54" i="15"/>
  <c r="Q52" i="15"/>
  <c r="P65" i="15"/>
  <c r="N63" i="15"/>
  <c r="J62" i="15"/>
  <c r="I61" i="15"/>
  <c r="H60" i="15"/>
  <c r="F59" i="15"/>
  <c r="E58" i="15"/>
  <c r="Q56" i="15"/>
  <c r="O55" i="15"/>
  <c r="J54" i="15"/>
  <c r="I53" i="15"/>
  <c r="I67" i="15"/>
  <c r="G65" i="15"/>
  <c r="H63" i="15"/>
  <c r="P61" i="15"/>
  <c r="O60" i="15"/>
  <c r="M59" i="15"/>
  <c r="L58" i="15"/>
  <c r="J57" i="15"/>
  <c r="H56" i="15"/>
  <c r="F55" i="15"/>
  <c r="E54" i="15"/>
  <c r="D53" i="15"/>
  <c r="L63" i="15"/>
  <c r="H59" i="15"/>
  <c r="E55" i="15"/>
  <c r="J52" i="15"/>
  <c r="G51" i="15"/>
  <c r="L59" i="15"/>
  <c r="D54" i="15"/>
  <c r="Q91" i="15"/>
  <c r="K61" i="15"/>
  <c r="G56" i="15"/>
  <c r="N52" i="15"/>
  <c r="F51" i="15"/>
  <c r="E50" i="15"/>
  <c r="E57" i="15"/>
  <c r="H51" i="15"/>
  <c r="G61" i="15"/>
  <c r="I57" i="15"/>
  <c r="G52" i="15"/>
  <c r="E51" i="15"/>
  <c r="D50" i="15"/>
  <c r="N67" i="15"/>
  <c r="P51" i="15"/>
  <c r="E67" i="15"/>
  <c r="O64" i="15"/>
  <c r="J63" i="15"/>
  <c r="G62" i="15"/>
  <c r="Q60" i="15"/>
  <c r="O59" i="15"/>
  <c r="J58" i="15"/>
  <c r="H57" i="15"/>
  <c r="F56" i="15"/>
  <c r="D55" i="15"/>
  <c r="N53" i="15"/>
  <c r="M52" i="15"/>
  <c r="J67" i="15"/>
  <c r="H65" i="15"/>
  <c r="I63" i="15"/>
  <c r="F62" i="15"/>
  <c r="E61" i="15"/>
  <c r="D60" i="15"/>
  <c r="Q58" i="15"/>
  <c r="O57" i="15"/>
  <c r="M56" i="15"/>
  <c r="K55" i="15"/>
  <c r="F54" i="15"/>
  <c r="E53" i="15"/>
  <c r="M66" i="15"/>
  <c r="M64" i="15"/>
  <c r="M62" i="15"/>
  <c r="L61" i="15"/>
  <c r="K60" i="15"/>
  <c r="I59" i="15"/>
  <c r="H58" i="15"/>
  <c r="F57" i="15"/>
  <c r="D56" i="15"/>
  <c r="Q54" i="15"/>
  <c r="P53" i="15"/>
  <c r="F67" i="15"/>
  <c r="Q62" i="15"/>
  <c r="G58" i="15"/>
  <c r="P54" i="15"/>
  <c r="D52" i="15"/>
  <c r="N50" i="15"/>
  <c r="K58" i="15"/>
  <c r="K52" i="15"/>
  <c r="Q90" i="15"/>
  <c r="D65" i="15"/>
  <c r="J60" i="15"/>
  <c r="Q55" i="15"/>
  <c r="H52" i="15"/>
  <c r="Q50" i="15"/>
  <c r="O53" i="15"/>
  <c r="G50" i="15"/>
  <c r="F60" i="15"/>
  <c r="M55" i="15"/>
  <c r="Q51" i="15"/>
  <c r="P50" i="15"/>
  <c r="J66" i="15"/>
  <c r="D51" i="15"/>
  <c r="K50" i="15"/>
  <c r="Q66" i="15"/>
  <c r="J64" i="15"/>
  <c r="E63" i="15"/>
  <c r="N61" i="15"/>
  <c r="M60" i="15"/>
  <c r="K59" i="15"/>
  <c r="F58" i="15"/>
  <c r="D57" i="15"/>
  <c r="P55" i="15"/>
  <c r="O54" i="15"/>
  <c r="J53" i="15"/>
  <c r="I52" i="15"/>
  <c r="N66" i="15"/>
  <c r="N64" i="15"/>
  <c r="D63" i="15"/>
  <c r="Q61" i="15"/>
  <c r="P60" i="15"/>
  <c r="N59" i="15"/>
  <c r="M58" i="15"/>
  <c r="K57" i="15"/>
  <c r="I56" i="15"/>
  <c r="G55" i="15"/>
  <c r="Q53" i="15"/>
  <c r="E66" i="15"/>
  <c r="G64" i="15"/>
  <c r="I62" i="15"/>
  <c r="H61" i="15"/>
  <c r="G60" i="15"/>
  <c r="E59" i="15"/>
  <c r="D58" i="15"/>
  <c r="P56" i="15"/>
  <c r="N55" i="15"/>
  <c r="M54" i="15"/>
  <c r="L53" i="15"/>
  <c r="L65" i="15"/>
  <c r="O61" i="15"/>
  <c r="Q57" i="15"/>
  <c r="K53" i="15"/>
  <c r="O51" i="15"/>
  <c r="J50" i="15"/>
  <c r="O56" i="15"/>
  <c r="L51" i="15"/>
  <c r="F63" i="15"/>
  <c r="D59" i="15"/>
  <c r="L54" i="15"/>
  <c r="N51" i="15"/>
  <c r="M50" i="15"/>
  <c r="P52" i="15"/>
  <c r="Q64" i="15"/>
  <c r="P59" i="15"/>
  <c r="H54" i="15"/>
  <c r="M51" i="15"/>
  <c r="L50" i="15"/>
  <c r="Q63" i="15"/>
  <c r="Q39" i="15"/>
  <c r="P38" i="15"/>
  <c r="N37" i="15"/>
  <c r="L36" i="15"/>
  <c r="J35" i="15"/>
  <c r="H34" i="15"/>
  <c r="H33" i="15"/>
  <c r="G32" i="15"/>
  <c r="Q30" i="15"/>
  <c r="O29" i="15"/>
  <c r="M28" i="15"/>
  <c r="K27" i="15"/>
  <c r="I26" i="15"/>
  <c r="G25" i="15"/>
  <c r="E24" i="15"/>
  <c r="F40" i="15"/>
  <c r="D39" i="15"/>
  <c r="Q37" i="15"/>
  <c r="O36" i="15"/>
  <c r="M35" i="15"/>
  <c r="K34" i="15"/>
  <c r="G33" i="15"/>
  <c r="Q31" i="15"/>
  <c r="P30" i="15"/>
  <c r="N29" i="15"/>
  <c r="L28" i="15"/>
  <c r="J27" i="15"/>
  <c r="H26" i="15"/>
  <c r="F25" i="15"/>
  <c r="D24" i="15"/>
  <c r="N39" i="15"/>
  <c r="I40" i="15"/>
  <c r="G39" i="15"/>
  <c r="P37" i="15"/>
  <c r="N36" i="15"/>
  <c r="L35" i="15"/>
  <c r="J34" i="15"/>
  <c r="F33" i="15"/>
  <c r="E32" i="15"/>
  <c r="D31" i="15"/>
  <c r="Q29" i="15"/>
  <c r="O28" i="15"/>
  <c r="M27" i="15"/>
  <c r="K26" i="15"/>
  <c r="I25" i="15"/>
  <c r="G24" i="15"/>
  <c r="E23" i="15"/>
  <c r="P40" i="15"/>
  <c r="O37" i="15"/>
  <c r="I33" i="15"/>
  <c r="L29" i="15"/>
  <c r="D25" i="15"/>
  <c r="E36" i="15"/>
  <c r="K31" i="15"/>
  <c r="D27" i="15"/>
  <c r="K35" i="15"/>
  <c r="Q33" i="15"/>
  <c r="D29" i="15"/>
  <c r="J24" i="15"/>
  <c r="P32" i="15"/>
  <c r="J26" i="15"/>
  <c r="J28" i="15"/>
  <c r="Q36" i="15"/>
  <c r="P27" i="15"/>
  <c r="P29" i="15"/>
  <c r="L25" i="15"/>
  <c r="O40" i="15"/>
  <c r="M39" i="15"/>
  <c r="L38" i="15"/>
  <c r="J37" i="15"/>
  <c r="H36" i="15"/>
  <c r="F35" i="15"/>
  <c r="D34" i="15"/>
  <c r="D33" i="15"/>
  <c r="N31" i="15"/>
  <c r="M30" i="15"/>
  <c r="K29" i="15"/>
  <c r="I28" i="15"/>
  <c r="G27" i="15"/>
  <c r="E26" i="15"/>
  <c r="Q24" i="15"/>
  <c r="O23" i="15"/>
  <c r="D40" i="15"/>
  <c r="P39" i="15"/>
  <c r="O38" i="15"/>
  <c r="M37" i="15"/>
  <c r="K36" i="15"/>
  <c r="I35" i="15"/>
  <c r="G34" i="15"/>
  <c r="N32" i="15"/>
  <c r="M31" i="15"/>
  <c r="L30" i="15"/>
  <c r="J29" i="15"/>
  <c r="H28" i="15"/>
  <c r="F27" i="15"/>
  <c r="D26" i="15"/>
  <c r="P24" i="15"/>
  <c r="N23" i="15"/>
  <c r="Q38" i="15"/>
  <c r="E40" i="15"/>
  <c r="N38" i="15"/>
  <c r="L37" i="15"/>
  <c r="J36" i="15"/>
  <c r="H35" i="15"/>
  <c r="F34" i="15"/>
  <c r="Q32" i="15"/>
  <c r="P31" i="15"/>
  <c r="O30" i="15"/>
  <c r="M29" i="15"/>
  <c r="K28" i="15"/>
  <c r="I27" i="15"/>
  <c r="G26" i="15"/>
  <c r="E25" i="15"/>
  <c r="Q23" i="15"/>
  <c r="H40" i="15"/>
  <c r="I36" i="15"/>
  <c r="L32" i="15"/>
  <c r="P23" i="15"/>
  <c r="Q34" i="15"/>
  <c r="J30" i="15"/>
  <c r="P25" i="15"/>
  <c r="D32" i="15"/>
  <c r="H23" i="15"/>
  <c r="H25" i="15"/>
  <c r="K40" i="15"/>
  <c r="I39" i="15"/>
  <c r="H38" i="15"/>
  <c r="F37" i="15"/>
  <c r="D36" i="15"/>
  <c r="P34" i="15"/>
  <c r="P33" i="15"/>
  <c r="O32" i="15"/>
  <c r="J31" i="15"/>
  <c r="I30" i="15"/>
  <c r="G29" i="15"/>
  <c r="E28" i="15"/>
  <c r="Q26" i="15"/>
  <c r="O25" i="15"/>
  <c r="M24" i="15"/>
  <c r="K23" i="15"/>
  <c r="F39" i="15"/>
  <c r="N40" i="15"/>
  <c r="L39" i="15"/>
  <c r="K38" i="15"/>
  <c r="I37" i="15"/>
  <c r="G36" i="15"/>
  <c r="E35" i="15"/>
  <c r="O33" i="15"/>
  <c r="J32" i="15"/>
  <c r="I31" i="15"/>
  <c r="H30" i="15"/>
  <c r="F29" i="15"/>
  <c r="D28" i="15"/>
  <c r="P26" i="15"/>
  <c r="N25" i="15"/>
  <c r="L24" i="15"/>
  <c r="J23" i="15"/>
  <c r="E38" i="15"/>
  <c r="Q40" i="15"/>
  <c r="O39" i="15"/>
  <c r="J38" i="15"/>
  <c r="H37" i="15"/>
  <c r="F36" i="15"/>
  <c r="D35" i="15"/>
  <c r="N33" i="15"/>
  <c r="M32" i="15"/>
  <c r="L31" i="15"/>
  <c r="K30" i="15"/>
  <c r="I29" i="15"/>
  <c r="G28" i="15"/>
  <c r="E27" i="15"/>
  <c r="Q25" i="15"/>
  <c r="O24" i="15"/>
  <c r="M23" i="15"/>
  <c r="J39" i="15"/>
  <c r="G35" i="15"/>
  <c r="O31" i="15"/>
  <c r="H27" i="15"/>
  <c r="M33" i="15"/>
  <c r="E33" i="15"/>
  <c r="H29" i="15"/>
  <c r="N24" i="15"/>
  <c r="O35" i="15"/>
  <c r="G31" i="15"/>
  <c r="N26" i="15"/>
  <c r="M36" i="15"/>
  <c r="N28" i="15"/>
  <c r="F24" i="15"/>
  <c r="O26" i="15"/>
  <c r="E34" i="15"/>
  <c r="F26" i="15"/>
  <c r="H32" i="15"/>
  <c r="L23" i="15"/>
  <c r="F30" i="15"/>
  <c r="L27" i="15"/>
  <c r="G40" i="15"/>
  <c r="E39" i="15"/>
  <c r="D38" i="15"/>
  <c r="P36" i="15"/>
  <c r="N35" i="15"/>
  <c r="L34" i="15"/>
  <c r="L33" i="15"/>
  <c r="K32" i="15"/>
  <c r="F31" i="15"/>
  <c r="E30" i="15"/>
  <c r="Q28" i="15"/>
  <c r="O27" i="15"/>
  <c r="M26" i="15"/>
  <c r="K25" i="15"/>
  <c r="I24" i="15"/>
  <c r="G23" i="15"/>
  <c r="I38" i="15"/>
  <c r="J40" i="15"/>
  <c r="H39" i="15"/>
  <c r="G38" i="15"/>
  <c r="E37" i="15"/>
  <c r="Q35" i="15"/>
  <c r="O34" i="15"/>
  <c r="K33" i="15"/>
  <c r="F32" i="15"/>
  <c r="E31" i="15"/>
  <c r="D30" i="15"/>
  <c r="P28" i="15"/>
  <c r="N27" i="15"/>
  <c r="L26" i="15"/>
  <c r="J25" i="15"/>
  <c r="H24" i="15"/>
  <c r="F23" i="15"/>
  <c r="L40" i="15"/>
  <c r="K37" i="15"/>
  <c r="M40" i="15"/>
  <c r="K39" i="15"/>
  <c r="F38" i="15"/>
  <c r="D37" i="15"/>
  <c r="P35" i="15"/>
  <c r="N34" i="15"/>
  <c r="J33" i="15"/>
  <c r="I32" i="15"/>
  <c r="H31" i="15"/>
  <c r="G30" i="15"/>
  <c r="E29" i="15"/>
  <c r="Q27" i="15"/>
  <c r="M25" i="15"/>
  <c r="K24" i="15"/>
  <c r="I23" i="15"/>
  <c r="M38" i="15"/>
  <c r="N30" i="15"/>
  <c r="G37" i="15"/>
  <c r="F28" i="15"/>
  <c r="M34" i="15"/>
  <c r="I34" i="15"/>
  <c r="P139" i="15"/>
  <c r="N138" i="15"/>
  <c r="L137" i="15"/>
  <c r="K139" i="15"/>
  <c r="I138" i="15"/>
  <c r="G137" i="15"/>
  <c r="P138" i="15"/>
  <c r="N137" i="15"/>
  <c r="O138" i="15"/>
  <c r="G136" i="15"/>
  <c r="E135" i="15"/>
  <c r="Q133" i="15"/>
  <c r="O132" i="15"/>
  <c r="M131" i="15"/>
  <c r="K130" i="15"/>
  <c r="I129" i="15"/>
  <c r="G128" i="15"/>
  <c r="E127" i="15"/>
  <c r="Q125" i="15"/>
  <c r="O124" i="15"/>
  <c r="M123" i="15"/>
  <c r="K122" i="15"/>
  <c r="K138" i="15"/>
  <c r="F136" i="15"/>
  <c r="D135" i="15"/>
  <c r="P133" i="15"/>
  <c r="N132" i="15"/>
  <c r="L131" i="15"/>
  <c r="J130" i="15"/>
  <c r="H129" i="15"/>
  <c r="F128" i="15"/>
  <c r="D127" i="15"/>
  <c r="P125" i="15"/>
  <c r="N124" i="15"/>
  <c r="L123" i="15"/>
  <c r="J122" i="15"/>
  <c r="G138" i="15"/>
  <c r="I136" i="15"/>
  <c r="G135" i="15"/>
  <c r="E134" i="15"/>
  <c r="Q132" i="15"/>
  <c r="O131" i="15"/>
  <c r="M130" i="15"/>
  <c r="K129" i="15"/>
  <c r="I128" i="15"/>
  <c r="D136" i="15"/>
  <c r="D132" i="15"/>
  <c r="K127" i="15"/>
  <c r="G125" i="15"/>
  <c r="Q122" i="15"/>
  <c r="P132" i="15"/>
  <c r="H128" i="15"/>
  <c r="N125" i="15"/>
  <c r="J123" i="15"/>
  <c r="F135" i="15"/>
  <c r="J131" i="15"/>
  <c r="G127" i="15"/>
  <c r="Q124" i="15"/>
  <c r="M122" i="15"/>
  <c r="D130" i="15"/>
  <c r="H136" i="15"/>
  <c r="N123" i="15"/>
  <c r="H132" i="15"/>
  <c r="L139" i="15"/>
  <c r="J138" i="15"/>
  <c r="H137" i="15"/>
  <c r="G139" i="15"/>
  <c r="E138" i="15"/>
  <c r="N139" i="15"/>
  <c r="L138" i="15"/>
  <c r="J137" i="15"/>
  <c r="I137" i="15"/>
  <c r="Q135" i="15"/>
  <c r="O134" i="15"/>
  <c r="M133" i="15"/>
  <c r="K132" i="15"/>
  <c r="I131" i="15"/>
  <c r="G130" i="15"/>
  <c r="E129" i="15"/>
  <c r="Q127" i="15"/>
  <c r="O126" i="15"/>
  <c r="M125" i="15"/>
  <c r="K124" i="15"/>
  <c r="I123" i="15"/>
  <c r="G122" i="15"/>
  <c r="E137" i="15"/>
  <c r="P135" i="15"/>
  <c r="N134" i="15"/>
  <c r="L133" i="15"/>
  <c r="J132" i="15"/>
  <c r="H131" i="15"/>
  <c r="F130" i="15"/>
  <c r="D129" i="15"/>
  <c r="P127" i="15"/>
  <c r="N126" i="15"/>
  <c r="L125" i="15"/>
  <c r="J124" i="15"/>
  <c r="H123" i="15"/>
  <c r="F122" i="15"/>
  <c r="Q137" i="15"/>
  <c r="E136" i="15"/>
  <c r="Q134" i="15"/>
  <c r="O133" i="15"/>
  <c r="M132" i="15"/>
  <c r="K131" i="15"/>
  <c r="I130" i="15"/>
  <c r="G129" i="15"/>
  <c r="E128" i="15"/>
  <c r="N135" i="15"/>
  <c r="P130" i="15"/>
  <c r="Q126" i="15"/>
  <c r="M124" i="15"/>
  <c r="I122" i="15"/>
  <c r="P136" i="15"/>
  <c r="N131" i="15"/>
  <c r="J127" i="15"/>
  <c r="F125" i="15"/>
  <c r="P122" i="15"/>
  <c r="P134" i="15"/>
  <c r="H130" i="15"/>
  <c r="M126" i="15"/>
  <c r="I124" i="15"/>
  <c r="E122" i="15"/>
  <c r="L126" i="15"/>
  <c r="J133" i="15"/>
  <c r="N127" i="15"/>
  <c r="H139" i="15"/>
  <c r="F138" i="15"/>
  <c r="D137" i="15"/>
  <c r="Q138" i="15"/>
  <c r="O137" i="15"/>
  <c r="J139" i="15"/>
  <c r="H138" i="15"/>
  <c r="F137" i="15"/>
  <c r="O136" i="15"/>
  <c r="M135" i="15"/>
  <c r="K134" i="15"/>
  <c r="I133" i="15"/>
  <c r="G132" i="15"/>
  <c r="E131" i="15"/>
  <c r="Q129" i="15"/>
  <c r="O128" i="15"/>
  <c r="M127" i="15"/>
  <c r="K126" i="15"/>
  <c r="I125" i="15"/>
  <c r="G124" i="15"/>
  <c r="E123" i="15"/>
  <c r="N136" i="15"/>
  <c r="L135" i="15"/>
  <c r="J134" i="15"/>
  <c r="H133" i="15"/>
  <c r="F132" i="15"/>
  <c r="D131" i="15"/>
  <c r="P129" i="15"/>
  <c r="N128" i="15"/>
  <c r="L127" i="15"/>
  <c r="J126" i="15"/>
  <c r="H125" i="15"/>
  <c r="F124" i="15"/>
  <c r="D123" i="15"/>
  <c r="Q136" i="15"/>
  <c r="O135" i="15"/>
  <c r="M134" i="15"/>
  <c r="K133" i="15"/>
  <c r="I132" i="15"/>
  <c r="G131" i="15"/>
  <c r="E130" i="15"/>
  <c r="Q128" i="15"/>
  <c r="O127" i="15"/>
  <c r="H134" i="15"/>
  <c r="N129" i="15"/>
  <c r="I126" i="15"/>
  <c r="E124" i="15"/>
  <c r="J135" i="15"/>
  <c r="L130" i="15"/>
  <c r="P126" i="15"/>
  <c r="L124" i="15"/>
  <c r="H122" i="15"/>
  <c r="N133" i="15"/>
  <c r="F129" i="15"/>
  <c r="E126" i="15"/>
  <c r="O123" i="15"/>
  <c r="M137" i="15"/>
  <c r="H124" i="15"/>
  <c r="P128" i="15"/>
  <c r="J125" i="15"/>
  <c r="D139" i="15"/>
  <c r="P137" i="15"/>
  <c r="O139" i="15"/>
  <c r="M138" i="15"/>
  <c r="K137" i="15"/>
  <c r="F139" i="15"/>
  <c r="D138" i="15"/>
  <c r="E139" i="15"/>
  <c r="K136" i="15"/>
  <c r="I135" i="15"/>
  <c r="G134" i="15"/>
  <c r="E133" i="15"/>
  <c r="Q131" i="15"/>
  <c r="O130" i="15"/>
  <c r="M129" i="15"/>
  <c r="K128" i="15"/>
  <c r="I127" i="15"/>
  <c r="G126" i="15"/>
  <c r="E125" i="15"/>
  <c r="Q123" i="15"/>
  <c r="O122" i="15"/>
  <c r="Q139" i="15"/>
  <c r="J136" i="15"/>
  <c r="H135" i="15"/>
  <c r="F134" i="15"/>
  <c r="D133" i="15"/>
  <c r="P131" i="15"/>
  <c r="N130" i="15"/>
  <c r="L129" i="15"/>
  <c r="J128" i="15"/>
  <c r="H127" i="15"/>
  <c r="F126" i="15"/>
  <c r="D125" i="15"/>
  <c r="P123" i="15"/>
  <c r="N122" i="15"/>
  <c r="M139" i="15"/>
  <c r="M136" i="15"/>
  <c r="K135" i="15"/>
  <c r="I134" i="15"/>
  <c r="G133" i="15"/>
  <c r="E132" i="15"/>
  <c r="Q130" i="15"/>
  <c r="O129" i="15"/>
  <c r="M128" i="15"/>
  <c r="I139" i="15"/>
  <c r="F133" i="15"/>
  <c r="L128" i="15"/>
  <c r="O125" i="15"/>
  <c r="K123" i="15"/>
  <c r="D134" i="15"/>
  <c r="J129" i="15"/>
  <c r="H126" i="15"/>
  <c r="D124" i="15"/>
  <c r="L136" i="15"/>
  <c r="L132" i="15"/>
  <c r="D128" i="15"/>
  <c r="K125" i="15"/>
  <c r="G123" i="15"/>
  <c r="L134" i="15"/>
  <c r="D122" i="15"/>
  <c r="D126" i="15"/>
  <c r="F123" i="15"/>
  <c r="L122" i="15"/>
  <c r="P124" i="15"/>
  <c r="F127" i="15"/>
  <c r="F131" i="15"/>
  <c r="J91" i="15"/>
  <c r="K91" i="15"/>
  <c r="H90" i="15"/>
  <c r="F89" i="15"/>
  <c r="D88" i="15"/>
  <c r="P86" i="15"/>
  <c r="O85" i="15"/>
  <c r="J84" i="15"/>
  <c r="I83" i="15"/>
  <c r="H82" i="15"/>
  <c r="G81" i="15"/>
  <c r="E80" i="15"/>
  <c r="Q78" i="15"/>
  <c r="O77" i="15"/>
  <c r="M76" i="15"/>
  <c r="K75" i="15"/>
  <c r="G74" i="15"/>
  <c r="M89" i="15"/>
  <c r="K88" i="15"/>
  <c r="I87" i="15"/>
  <c r="G86" i="15"/>
  <c r="Q84" i="15"/>
  <c r="P83" i="15"/>
  <c r="O82" i="15"/>
  <c r="J81" i="15"/>
  <c r="H80" i="15"/>
  <c r="F79" i="15"/>
  <c r="D78" i="15"/>
  <c r="P76" i="15"/>
  <c r="N75" i="15"/>
  <c r="J74" i="15"/>
  <c r="H91" i="15"/>
  <c r="F90" i="15"/>
  <c r="D89" i="15"/>
  <c r="P87" i="15"/>
  <c r="N86" i="15"/>
  <c r="M85" i="15"/>
  <c r="L84" i="15"/>
  <c r="K83" i="15"/>
  <c r="F82" i="15"/>
  <c r="E81" i="15"/>
  <c r="F91" i="15"/>
  <c r="D90" i="15"/>
  <c r="P88" i="15"/>
  <c r="N87" i="15"/>
  <c r="L86" i="15"/>
  <c r="K85" i="15"/>
  <c r="F84" i="15"/>
  <c r="E83" i="15"/>
  <c r="D82" i="15"/>
  <c r="Q80" i="15"/>
  <c r="O79" i="15"/>
  <c r="M78" i="15"/>
  <c r="K77" i="15"/>
  <c r="I76" i="15"/>
  <c r="G75" i="15"/>
  <c r="K90" i="15"/>
  <c r="I89" i="15"/>
  <c r="G88" i="15"/>
  <c r="E87" i="15"/>
  <c r="N85" i="15"/>
  <c r="M84" i="15"/>
  <c r="L83" i="15"/>
  <c r="K82" i="15"/>
  <c r="F81" i="15"/>
  <c r="D80" i="15"/>
  <c r="P78" i="15"/>
  <c r="N77" i="15"/>
  <c r="L76" i="15"/>
  <c r="J75" i="15"/>
  <c r="F74" i="15"/>
  <c r="D91" i="15"/>
  <c r="P89" i="15"/>
  <c r="N88" i="15"/>
  <c r="L87" i="15"/>
  <c r="J86" i="15"/>
  <c r="I85" i="15"/>
  <c r="H84" i="15"/>
  <c r="G83" i="15"/>
  <c r="Q81" i="15"/>
  <c r="O80" i="15"/>
  <c r="N89" i="15"/>
  <c r="L88" i="15"/>
  <c r="J87" i="15"/>
  <c r="H86" i="15"/>
  <c r="G85" i="15"/>
  <c r="Q83" i="15"/>
  <c r="P82" i="15"/>
  <c r="O81" i="15"/>
  <c r="M80" i="15"/>
  <c r="K79" i="15"/>
  <c r="I78" i="15"/>
  <c r="G77" i="15"/>
  <c r="E76" i="15"/>
  <c r="O74" i="15"/>
  <c r="I91" i="15"/>
  <c r="G90" i="15"/>
  <c r="E89" i="15"/>
  <c r="Q87" i="15"/>
  <c r="O86" i="15"/>
  <c r="J85" i="15"/>
  <c r="I84" i="15"/>
  <c r="H83" i="15"/>
  <c r="G82" i="15"/>
  <c r="P80" i="15"/>
  <c r="N79" i="15"/>
  <c r="L78" i="15"/>
  <c r="J77" i="15"/>
  <c r="H76" i="15"/>
  <c r="F75" i="15"/>
  <c r="L89" i="15"/>
  <c r="J88" i="15"/>
  <c r="H87" i="15"/>
  <c r="F86" i="15"/>
  <c r="E85" i="15"/>
  <c r="D84" i="15"/>
  <c r="N82" i="15"/>
  <c r="M81" i="15"/>
  <c r="K80" i="15"/>
  <c r="L90" i="15"/>
  <c r="J89" i="15"/>
  <c r="H88" i="15"/>
  <c r="F87" i="15"/>
  <c r="D86" i="15"/>
  <c r="N84" i="15"/>
  <c r="M83" i="15"/>
  <c r="L82" i="15"/>
  <c r="K81" i="15"/>
  <c r="I80" i="15"/>
  <c r="G79" i="15"/>
  <c r="E78" i="15"/>
  <c r="Q76" i="15"/>
  <c r="O75" i="15"/>
  <c r="K74" i="15"/>
  <c r="E91" i="15"/>
  <c r="Q89" i="15"/>
  <c r="O88" i="15"/>
  <c r="M87" i="15"/>
  <c r="K86" i="15"/>
  <c r="F85" i="15"/>
  <c r="E84" i="15"/>
  <c r="D83" i="15"/>
  <c r="N81" i="15"/>
  <c r="L80" i="15"/>
  <c r="J79" i="15"/>
  <c r="H78" i="15"/>
  <c r="F77" i="15"/>
  <c r="D76" i="15"/>
  <c r="N74" i="15"/>
  <c r="M91" i="15"/>
  <c r="J90" i="15"/>
  <c r="H89" i="15"/>
  <c r="F88" i="15"/>
  <c r="O83" i="15"/>
  <c r="Q79" i="15"/>
  <c r="O78" i="15"/>
  <c r="M77" i="15"/>
  <c r="K76" i="15"/>
  <c r="I75" i="15"/>
  <c r="I74" i="15"/>
  <c r="M90" i="15"/>
  <c r="P85" i="15"/>
  <c r="D79" i="15"/>
  <c r="H74" i="15"/>
  <c r="Q88" i="15"/>
  <c r="O84" i="15"/>
  <c r="P79" i="15"/>
  <c r="H75" i="15"/>
  <c r="E90" i="15"/>
  <c r="H85" i="15"/>
  <c r="P81" i="15"/>
  <c r="H77" i="15"/>
  <c r="J80" i="15"/>
  <c r="I88" i="15"/>
  <c r="I82" i="15"/>
  <c r="D77" i="15"/>
  <c r="D87" i="15"/>
  <c r="J82" i="15"/>
  <c r="M79" i="15"/>
  <c r="K78" i="15"/>
  <c r="I77" i="15"/>
  <c r="G76" i="15"/>
  <c r="E75" i="15"/>
  <c r="E74" i="15"/>
  <c r="E88" i="15"/>
  <c r="E82" i="15"/>
  <c r="P77" i="15"/>
  <c r="G91" i="15"/>
  <c r="G87" i="15"/>
  <c r="N83" i="15"/>
  <c r="N78" i="15"/>
  <c r="D74" i="15"/>
  <c r="K89" i="15"/>
  <c r="K84" i="15"/>
  <c r="N80" i="15"/>
  <c r="F76" i="15"/>
  <c r="P75" i="15"/>
  <c r="O87" i="15"/>
  <c r="H79" i="15"/>
  <c r="F78" i="15"/>
  <c r="D85" i="15"/>
  <c r="Q85" i="15"/>
  <c r="I81" i="15"/>
  <c r="I79" i="15"/>
  <c r="G78" i="15"/>
  <c r="E77" i="15"/>
  <c r="Q75" i="15"/>
  <c r="Q74" i="15"/>
  <c r="K87" i="15"/>
  <c r="H81" i="15"/>
  <c r="N76" i="15"/>
  <c r="I90" i="15"/>
  <c r="I86" i="15"/>
  <c r="Q82" i="15"/>
  <c r="L77" i="15"/>
  <c r="M88" i="15"/>
  <c r="J83" i="15"/>
  <c r="L79" i="15"/>
  <c r="D75" i="15"/>
  <c r="Q86" i="15"/>
  <c r="L74" i="15"/>
  <c r="F83" i="15"/>
  <c r="P84" i="15"/>
  <c r="G80" i="15"/>
  <c r="E79" i="15"/>
  <c r="Q77" i="15"/>
  <c r="O76" i="15"/>
  <c r="M75" i="15"/>
  <c r="M74" i="15"/>
  <c r="L91" i="15"/>
  <c r="M86" i="15"/>
  <c r="F80" i="15"/>
  <c r="L75" i="15"/>
  <c r="O89" i="15"/>
  <c r="L85" i="15"/>
  <c r="D81" i="15"/>
  <c r="J76" i="15"/>
  <c r="E86" i="15"/>
  <c r="M82" i="15"/>
  <c r="J78" i="15"/>
  <c r="P74" i="15"/>
  <c r="G89" i="15"/>
  <c r="G84" i="15"/>
  <c r="L81" i="15"/>
  <c r="I115" i="15"/>
  <c r="H115" i="15"/>
  <c r="M114" i="15"/>
  <c r="K113" i="15"/>
  <c r="I112" i="15"/>
  <c r="G111" i="15"/>
  <c r="E110" i="15"/>
  <c r="Q108" i="15"/>
  <c r="O107" i="15"/>
  <c r="M106" i="15"/>
  <c r="K105" i="15"/>
  <c r="I104" i="15"/>
  <c r="G103" i="15"/>
  <c r="E102" i="15"/>
  <c r="Q100" i="15"/>
  <c r="O99" i="15"/>
  <c r="M98" i="15"/>
  <c r="F115" i="15"/>
  <c r="N113" i="15"/>
  <c r="L112" i="15"/>
  <c r="J111" i="15"/>
  <c r="H110" i="15"/>
  <c r="F109" i="15"/>
  <c r="D108" i="15"/>
  <c r="P106" i="15"/>
  <c r="N105" i="15"/>
  <c r="L104" i="15"/>
  <c r="J103" i="15"/>
  <c r="H102" i="15"/>
  <c r="F101" i="15"/>
  <c r="D100" i="15"/>
  <c r="P98" i="15"/>
  <c r="K114" i="15"/>
  <c r="I113" i="15"/>
  <c r="G112" i="15"/>
  <c r="E111" i="15"/>
  <c r="Q109" i="15"/>
  <c r="O108" i="15"/>
  <c r="M107" i="15"/>
  <c r="K106" i="15"/>
  <c r="I105" i="15"/>
  <c r="G104" i="15"/>
  <c r="E103" i="15"/>
  <c r="Q101" i="15"/>
  <c r="O100" i="15"/>
  <c r="M99" i="15"/>
  <c r="K98" i="15"/>
  <c r="F114" i="15"/>
  <c r="L109" i="15"/>
  <c r="D105" i="15"/>
  <c r="J100" i="15"/>
  <c r="L111" i="15"/>
  <c r="D107" i="15"/>
  <c r="J102" i="15"/>
  <c r="D98" i="15"/>
  <c r="P114" i="15"/>
  <c r="F110" i="15"/>
  <c r="L105" i="15"/>
  <c r="D101" i="15"/>
  <c r="E115" i="15"/>
  <c r="D115" i="15"/>
  <c r="I114" i="15"/>
  <c r="G113" i="15"/>
  <c r="E112" i="15"/>
  <c r="Q110" i="15"/>
  <c r="O109" i="15"/>
  <c r="M108" i="15"/>
  <c r="K107" i="15"/>
  <c r="I106" i="15"/>
  <c r="G105" i="15"/>
  <c r="E104" i="15"/>
  <c r="Q102" i="15"/>
  <c r="O101" i="15"/>
  <c r="M100" i="15"/>
  <c r="K99" i="15"/>
  <c r="I98" i="15"/>
  <c r="L114" i="15"/>
  <c r="J113" i="15"/>
  <c r="H112" i="15"/>
  <c r="F111" i="15"/>
  <c r="D110" i="15"/>
  <c r="P108" i="15"/>
  <c r="N107" i="15"/>
  <c r="L106" i="15"/>
  <c r="J105" i="15"/>
  <c r="H104" i="15"/>
  <c r="F103" i="15"/>
  <c r="D102" i="15"/>
  <c r="P100" i="15"/>
  <c r="N99" i="15"/>
  <c r="L98" i="15"/>
  <c r="G114" i="15"/>
  <c r="E113" i="15"/>
  <c r="Q111" i="15"/>
  <c r="O110" i="15"/>
  <c r="M109" i="15"/>
  <c r="K108" i="15"/>
  <c r="I107" i="15"/>
  <c r="G106" i="15"/>
  <c r="E105" i="15"/>
  <c r="Q103" i="15"/>
  <c r="O102" i="15"/>
  <c r="M101" i="15"/>
  <c r="K100" i="15"/>
  <c r="I99" i="15"/>
  <c r="G98" i="15"/>
  <c r="D113" i="15"/>
  <c r="J108" i="15"/>
  <c r="P103" i="15"/>
  <c r="H99" i="15"/>
  <c r="J115" i="15"/>
  <c r="J110" i="15"/>
  <c r="P105" i="15"/>
  <c r="H101" i="15"/>
  <c r="L113" i="15"/>
  <c r="D109" i="15"/>
  <c r="J104" i="15"/>
  <c r="P99" i="15"/>
  <c r="Q115" i="15"/>
  <c r="O114" i="15"/>
  <c r="P115" i="15"/>
  <c r="N114" i="15"/>
  <c r="O115" i="15"/>
  <c r="E114" i="15"/>
  <c r="Q112" i="15"/>
  <c r="O111" i="15"/>
  <c r="M110" i="15"/>
  <c r="K109" i="15"/>
  <c r="I108" i="15"/>
  <c r="G107" i="15"/>
  <c r="E106" i="15"/>
  <c r="Q104" i="15"/>
  <c r="O103" i="15"/>
  <c r="M102" i="15"/>
  <c r="K101" i="15"/>
  <c r="I100" i="15"/>
  <c r="G99" i="15"/>
  <c r="E98" i="15"/>
  <c r="H114" i="15"/>
  <c r="F113" i="15"/>
  <c r="D112" i="15"/>
  <c r="P110" i="15"/>
  <c r="N109" i="15"/>
  <c r="L108" i="15"/>
  <c r="J107" i="15"/>
  <c r="H106" i="15"/>
  <c r="F105" i="15"/>
  <c r="D104" i="15"/>
  <c r="P102" i="15"/>
  <c r="N101" i="15"/>
  <c r="L100" i="15"/>
  <c r="J99" i="15"/>
  <c r="H98" i="15"/>
  <c r="K115" i="15"/>
  <c r="Q113" i="15"/>
  <c r="O112" i="15"/>
  <c r="M111" i="15"/>
  <c r="K110" i="15"/>
  <c r="I109" i="15"/>
  <c r="G108" i="15"/>
  <c r="E107" i="15"/>
  <c r="Q105" i="15"/>
  <c r="O104" i="15"/>
  <c r="M103" i="15"/>
  <c r="K102" i="15"/>
  <c r="I101" i="15"/>
  <c r="G100" i="15"/>
  <c r="E99" i="15"/>
  <c r="P111" i="15"/>
  <c r="H107" i="15"/>
  <c r="N102" i="15"/>
  <c r="F98" i="15"/>
  <c r="P113" i="15"/>
  <c r="H109" i="15"/>
  <c r="N104" i="15"/>
  <c r="F100" i="15"/>
  <c r="J112" i="15"/>
  <c r="P107" i="15"/>
  <c r="H103" i="15"/>
  <c r="N98" i="15"/>
  <c r="M115" i="15"/>
  <c r="L115" i="15"/>
  <c r="G115" i="15"/>
  <c r="O113" i="15"/>
  <c r="M112" i="15"/>
  <c r="K111" i="15"/>
  <c r="I110" i="15"/>
  <c r="G109" i="15"/>
  <c r="E108" i="15"/>
  <c r="Q106" i="15"/>
  <c r="O105" i="15"/>
  <c r="M104" i="15"/>
  <c r="K103" i="15"/>
  <c r="I102" i="15"/>
  <c r="G101" i="15"/>
  <c r="E100" i="15"/>
  <c r="Q98" i="15"/>
  <c r="N115" i="15"/>
  <c r="D114" i="15"/>
  <c r="P112" i="15"/>
  <c r="N111" i="15"/>
  <c r="L110" i="15"/>
  <c r="J109" i="15"/>
  <c r="H108" i="15"/>
  <c r="F107" i="15"/>
  <c r="D106" i="15"/>
  <c r="P104" i="15"/>
  <c r="N103" i="15"/>
  <c r="L102" i="15"/>
  <c r="J101" i="15"/>
  <c r="H100" i="15"/>
  <c r="F99" i="15"/>
  <c r="Q114" i="15"/>
  <c r="M113" i="15"/>
  <c r="K112" i="15"/>
  <c r="I111" i="15"/>
  <c r="G110" i="15"/>
  <c r="E109" i="15"/>
  <c r="Q107" i="15"/>
  <c r="O106" i="15"/>
  <c r="M105" i="15"/>
  <c r="K104" i="15"/>
  <c r="I103" i="15"/>
  <c r="G102" i="15"/>
  <c r="E101" i="15"/>
  <c r="Q99" i="15"/>
  <c r="O98" i="15"/>
  <c r="N110" i="15"/>
  <c r="F106" i="15"/>
  <c r="L101" i="15"/>
  <c r="N112" i="15"/>
  <c r="F108" i="15"/>
  <c r="L103" i="15"/>
  <c r="D99" i="15"/>
  <c r="H111" i="15"/>
  <c r="N106" i="15"/>
  <c r="F102" i="15"/>
  <c r="L107" i="15"/>
  <c r="P101" i="15"/>
  <c r="J114" i="15"/>
  <c r="F104" i="15"/>
  <c r="H113" i="15"/>
  <c r="N108" i="15"/>
  <c r="D103" i="15"/>
  <c r="P109" i="15"/>
  <c r="J98" i="15"/>
  <c r="D111" i="15"/>
  <c r="H105" i="15"/>
  <c r="F112" i="15"/>
  <c r="J106" i="15"/>
  <c r="N100" i="15"/>
  <c r="L99" i="15"/>
  <c r="Y74" i="6"/>
  <c r="AC74" i="6"/>
  <c r="AG74" i="6"/>
  <c r="AA74" i="6"/>
  <c r="V74" i="6"/>
  <c r="AI74" i="6"/>
  <c r="Z74" i="6"/>
  <c r="AD74" i="6"/>
  <c r="AH74" i="6"/>
  <c r="W74" i="6"/>
  <c r="AE74" i="6"/>
  <c r="X74" i="6"/>
  <c r="AB74" i="6"/>
  <c r="AF74" i="6"/>
  <c r="V50" i="6"/>
  <c r="G194" i="6"/>
  <c r="K194" i="6"/>
  <c r="O194" i="6"/>
  <c r="D194" i="6"/>
  <c r="H194" i="6"/>
  <c r="L194" i="6"/>
  <c r="P194" i="6"/>
  <c r="E194" i="6"/>
  <c r="I194" i="6"/>
  <c r="M194" i="6"/>
  <c r="Q194" i="6"/>
  <c r="F194" i="6"/>
  <c r="J194" i="6"/>
  <c r="N194" i="6"/>
  <c r="D193" i="6"/>
  <c r="G122" i="4"/>
  <c r="Q122" i="4"/>
  <c r="S122" i="4"/>
  <c r="R122" i="4"/>
  <c r="M122" i="4"/>
  <c r="O122" i="4"/>
  <c r="V122" i="4"/>
  <c r="U122" i="4"/>
  <c r="P122" i="4"/>
  <c r="E122" i="4"/>
  <c r="H122" i="4"/>
  <c r="F122" i="4"/>
  <c r="I122" i="4"/>
  <c r="N145" i="8"/>
  <c r="F145" i="8"/>
  <c r="H145" i="8"/>
  <c r="N139" i="8"/>
  <c r="J139" i="8"/>
  <c r="F139" i="8"/>
  <c r="P138" i="8"/>
  <c r="L138" i="8"/>
  <c r="H138" i="8"/>
  <c r="D138" i="8"/>
  <c r="N137" i="8"/>
  <c r="J137" i="8"/>
  <c r="F137" i="8"/>
  <c r="P136" i="8"/>
  <c r="L136" i="8"/>
  <c r="H136" i="8"/>
  <c r="O139" i="8"/>
  <c r="I139" i="8"/>
  <c r="D139" i="8"/>
  <c r="N138" i="8"/>
  <c r="I138" i="8"/>
  <c r="M137" i="8"/>
  <c r="H137" i="8"/>
  <c r="M136" i="8"/>
  <c r="G136" i="8"/>
  <c r="Q135" i="8"/>
  <c r="M135" i="8"/>
  <c r="I135" i="8"/>
  <c r="E135" i="8"/>
  <c r="O134" i="8"/>
  <c r="K134" i="8"/>
  <c r="G134" i="8"/>
  <c r="Q133" i="8"/>
  <c r="M133" i="8"/>
  <c r="I133" i="8"/>
  <c r="E133" i="8"/>
  <c r="O132" i="8"/>
  <c r="K132" i="8"/>
  <c r="G132" i="8"/>
  <c r="Q131" i="8"/>
  <c r="M131" i="8"/>
  <c r="I131" i="8"/>
  <c r="E131" i="8"/>
  <c r="O130" i="8"/>
  <c r="K130" i="8"/>
  <c r="G130" i="8"/>
  <c r="Q129" i="8"/>
  <c r="M129" i="8"/>
  <c r="I129" i="8"/>
  <c r="E129" i="8"/>
  <c r="O128" i="8"/>
  <c r="K128" i="8"/>
  <c r="G128" i="8"/>
  <c r="Q127" i="8"/>
  <c r="M127" i="8"/>
  <c r="I127" i="8"/>
  <c r="E127" i="8"/>
  <c r="O126" i="8"/>
  <c r="K126" i="8"/>
  <c r="G126" i="8"/>
  <c r="Q125" i="8"/>
  <c r="M125" i="8"/>
  <c r="I125" i="8"/>
  <c r="E125" i="8"/>
  <c r="O124" i="8"/>
  <c r="K124" i="8"/>
  <c r="G124" i="8"/>
  <c r="Q123" i="8"/>
  <c r="M123" i="8"/>
  <c r="I123" i="8"/>
  <c r="E123" i="8"/>
  <c r="O122" i="8"/>
  <c r="K122" i="8"/>
  <c r="G122" i="8"/>
  <c r="Q115" i="8"/>
  <c r="M115" i="8"/>
  <c r="I115" i="8"/>
  <c r="E115" i="8"/>
  <c r="O114" i="8"/>
  <c r="K114" i="8"/>
  <c r="G114" i="8"/>
  <c r="Q113" i="8"/>
  <c r="M113" i="8"/>
  <c r="I113" i="8"/>
  <c r="E113" i="8"/>
  <c r="O112" i="8"/>
  <c r="K112" i="8"/>
  <c r="G112" i="8"/>
  <c r="Q111" i="8"/>
  <c r="M111" i="8"/>
  <c r="I111" i="8"/>
  <c r="E111" i="8"/>
  <c r="O110" i="8"/>
  <c r="K110" i="8"/>
  <c r="G110" i="8"/>
  <c r="Q109" i="8"/>
  <c r="M109" i="8"/>
  <c r="I109" i="8"/>
  <c r="E109" i="8"/>
  <c r="O108" i="8"/>
  <c r="K108" i="8"/>
  <c r="G108" i="8"/>
  <c r="Q107" i="8"/>
  <c r="M107" i="8"/>
  <c r="I107" i="8"/>
  <c r="E107" i="8"/>
  <c r="O106" i="8"/>
  <c r="K106" i="8"/>
  <c r="G106" i="8"/>
  <c r="Q105" i="8"/>
  <c r="M105" i="8"/>
  <c r="I105" i="8"/>
  <c r="E105" i="8"/>
  <c r="O104" i="8"/>
  <c r="K104" i="8"/>
  <c r="G104" i="8"/>
  <c r="Q103" i="8"/>
  <c r="M103" i="8"/>
  <c r="I103" i="8"/>
  <c r="E103" i="8"/>
  <c r="O102" i="8"/>
  <c r="K102" i="8"/>
  <c r="G102" i="8"/>
  <c r="Q101" i="8"/>
  <c r="M101" i="8"/>
  <c r="I101" i="8"/>
  <c r="E101" i="8"/>
  <c r="O100" i="8"/>
  <c r="K100" i="8"/>
  <c r="G100" i="8"/>
  <c r="Q99" i="8"/>
  <c r="M99" i="8"/>
  <c r="I99" i="8"/>
  <c r="E99" i="8"/>
  <c r="O98" i="8"/>
  <c r="K98" i="8"/>
  <c r="G98" i="8"/>
  <c r="M139" i="8"/>
  <c r="G139" i="8"/>
  <c r="K138" i="8"/>
  <c r="E138" i="8"/>
  <c r="P137" i="8"/>
  <c r="I137" i="8"/>
  <c r="N136" i="8"/>
  <c r="F136" i="8"/>
  <c r="P135" i="8"/>
  <c r="K135" i="8"/>
  <c r="F135" i="8"/>
  <c r="P134" i="8"/>
  <c r="J134" i="8"/>
  <c r="E134" i="8"/>
  <c r="N133" i="8"/>
  <c r="H133" i="8"/>
  <c r="Q132" i="8"/>
  <c r="L132" i="8"/>
  <c r="F132" i="8"/>
  <c r="O131" i="8"/>
  <c r="J131" i="8"/>
  <c r="D131" i="8"/>
  <c r="M130" i="8"/>
  <c r="H130" i="8"/>
  <c r="P129" i="8"/>
  <c r="K129" i="8"/>
  <c r="F129" i="8"/>
  <c r="N128" i="8"/>
  <c r="I128" i="8"/>
  <c r="D128" i="8"/>
  <c r="L127" i="8"/>
  <c r="G127" i="8"/>
  <c r="P126" i="8"/>
  <c r="J126" i="8"/>
  <c r="E126" i="8"/>
  <c r="N125" i="8"/>
  <c r="H125" i="8"/>
  <c r="Q124" i="8"/>
  <c r="L124" i="8"/>
  <c r="F124" i="8"/>
  <c r="O123" i="8"/>
  <c r="J123" i="8"/>
  <c r="D123" i="8"/>
  <c r="M122" i="8"/>
  <c r="L139" i="8"/>
  <c r="E139" i="8"/>
  <c r="Q138" i="8"/>
  <c r="J138" i="8"/>
  <c r="O137" i="8"/>
  <c r="G137" i="8"/>
  <c r="K136" i="8"/>
  <c r="E136" i="8"/>
  <c r="O135" i="8"/>
  <c r="J135" i="8"/>
  <c r="D135" i="8"/>
  <c r="N134" i="8"/>
  <c r="I134" i="8"/>
  <c r="D134" i="8"/>
  <c r="L133" i="8"/>
  <c r="G133" i="8"/>
  <c r="P132" i="8"/>
  <c r="J132" i="8"/>
  <c r="E132" i="8"/>
  <c r="N131" i="8"/>
  <c r="H131" i="8"/>
  <c r="Q130" i="8"/>
  <c r="L130" i="8"/>
  <c r="F130" i="8"/>
  <c r="O129" i="8"/>
  <c r="J129" i="8"/>
  <c r="D129" i="8"/>
  <c r="M128" i="8"/>
  <c r="H128" i="8"/>
  <c r="P127" i="8"/>
  <c r="K127" i="8"/>
  <c r="F127" i="8"/>
  <c r="N126" i="8"/>
  <c r="I126" i="8"/>
  <c r="D126" i="8"/>
  <c r="L125" i="8"/>
  <c r="G125" i="8"/>
  <c r="P124" i="8"/>
  <c r="J124" i="8"/>
  <c r="E124" i="8"/>
  <c r="N123" i="8"/>
  <c r="H123" i="8"/>
  <c r="Q122" i="8"/>
  <c r="L122" i="8"/>
  <c r="F122" i="8"/>
  <c r="O115" i="8"/>
  <c r="J115" i="8"/>
  <c r="D115" i="8"/>
  <c r="M114" i="8"/>
  <c r="H114" i="8"/>
  <c r="P113" i="8"/>
  <c r="K113" i="8"/>
  <c r="F113" i="8"/>
  <c r="N112" i="8"/>
  <c r="P139" i="8"/>
  <c r="M138" i="8"/>
  <c r="K137" i="8"/>
  <c r="I136" i="8"/>
  <c r="L135" i="8"/>
  <c r="Q134" i="8"/>
  <c r="F134" i="8"/>
  <c r="J133" i="8"/>
  <c r="M132" i="8"/>
  <c r="P131" i="8"/>
  <c r="F131" i="8"/>
  <c r="I130" i="8"/>
  <c r="L129" i="8"/>
  <c r="P128" i="8"/>
  <c r="E128" i="8"/>
  <c r="H127" i="8"/>
  <c r="L126" i="8"/>
  <c r="O125" i="8"/>
  <c r="D125" i="8"/>
  <c r="H124" i="8"/>
  <c r="K123" i="8"/>
  <c r="N122" i="8"/>
  <c r="E122" i="8"/>
  <c r="L115" i="8"/>
  <c r="F115" i="8"/>
  <c r="L114" i="8"/>
  <c r="E114" i="8"/>
  <c r="L113" i="8"/>
  <c r="D113" i="8"/>
  <c r="L112" i="8"/>
  <c r="F112" i="8"/>
  <c r="O111" i="8"/>
  <c r="J111" i="8"/>
  <c r="D111" i="8"/>
  <c r="M110" i="8"/>
  <c r="H110" i="8"/>
  <c r="P109" i="8"/>
  <c r="K109" i="8"/>
  <c r="F109" i="8"/>
  <c r="N108" i="8"/>
  <c r="I108" i="8"/>
  <c r="D108" i="8"/>
  <c r="L107" i="8"/>
  <c r="G107" i="8"/>
  <c r="P106" i="8"/>
  <c r="J106" i="8"/>
  <c r="E106" i="8"/>
  <c r="N105" i="8"/>
  <c r="H105" i="8"/>
  <c r="Q104" i="8"/>
  <c r="L104" i="8"/>
  <c r="F104" i="8"/>
  <c r="O103" i="8"/>
  <c r="J103" i="8"/>
  <c r="D103" i="8"/>
  <c r="M102" i="8"/>
  <c r="H102" i="8"/>
  <c r="P101" i="8"/>
  <c r="K101" i="8"/>
  <c r="F101" i="8"/>
  <c r="N100" i="8"/>
  <c r="I100" i="8"/>
  <c r="D100" i="8"/>
  <c r="L99" i="8"/>
  <c r="G99" i="8"/>
  <c r="P98" i="8"/>
  <c r="J98" i="8"/>
  <c r="E98" i="8"/>
  <c r="Q91" i="8"/>
  <c r="M91" i="8"/>
  <c r="I91" i="8"/>
  <c r="E91" i="8"/>
  <c r="O90" i="8"/>
  <c r="K90" i="8"/>
  <c r="G90" i="8"/>
  <c r="Q89" i="8"/>
  <c r="M89" i="8"/>
  <c r="I89" i="8"/>
  <c r="E89" i="8"/>
  <c r="O88" i="8"/>
  <c r="K88" i="8"/>
  <c r="G88" i="8"/>
  <c r="Q87" i="8"/>
  <c r="M87" i="8"/>
  <c r="I87" i="8"/>
  <c r="E87" i="8"/>
  <c r="O86" i="8"/>
  <c r="K86" i="8"/>
  <c r="G86" i="8"/>
  <c r="N85" i="8"/>
  <c r="J85" i="8"/>
  <c r="F85" i="8"/>
  <c r="Q84" i="8"/>
  <c r="M84" i="8"/>
  <c r="I84" i="8"/>
  <c r="E84" i="8"/>
  <c r="P83" i="8"/>
  <c r="L83" i="8"/>
  <c r="H83" i="8"/>
  <c r="D83" i="8"/>
  <c r="O82" i="8"/>
  <c r="K82" i="8"/>
  <c r="G82" i="8"/>
  <c r="N81" i="8"/>
  <c r="J81" i="8"/>
  <c r="F81" i="8"/>
  <c r="P80" i="8"/>
  <c r="L80" i="8"/>
  <c r="H80" i="8"/>
  <c r="D80" i="8"/>
  <c r="N79" i="8"/>
  <c r="J79" i="8"/>
  <c r="F79" i="8"/>
  <c r="P78" i="8"/>
  <c r="L78" i="8"/>
  <c r="H78" i="8"/>
  <c r="D78" i="8"/>
  <c r="N77" i="8"/>
  <c r="J77" i="8"/>
  <c r="F77" i="8"/>
  <c r="P76" i="8"/>
  <c r="L76" i="8"/>
  <c r="H76" i="8"/>
  <c r="D76" i="8"/>
  <c r="N75" i="8"/>
  <c r="J75" i="8"/>
  <c r="F75" i="8"/>
  <c r="N74" i="8"/>
  <c r="J74" i="8"/>
  <c r="F74" i="8"/>
  <c r="P67" i="8"/>
  <c r="L67" i="8"/>
  <c r="H67" i="8"/>
  <c r="D67" i="8"/>
  <c r="P66" i="8"/>
  <c r="L66" i="8"/>
  <c r="H66" i="8"/>
  <c r="D66" i="8"/>
  <c r="O65" i="8"/>
  <c r="K65" i="8"/>
  <c r="G65" i="8"/>
  <c r="N64" i="8"/>
  <c r="J64" i="8"/>
  <c r="F64" i="8"/>
  <c r="P63" i="8"/>
  <c r="L63" i="8"/>
  <c r="H63" i="8"/>
  <c r="K139" i="8"/>
  <c r="G138" i="8"/>
  <c r="E137" i="8"/>
  <c r="Q136" i="8"/>
  <c r="D136" i="8"/>
  <c r="H135" i="8"/>
  <c r="M134" i="8"/>
  <c r="P133" i="8"/>
  <c r="F133" i="8"/>
  <c r="I132" i="8"/>
  <c r="L131" i="8"/>
  <c r="P130" i="8"/>
  <c r="E130" i="8"/>
  <c r="H129" i="8"/>
  <c r="L128" i="8"/>
  <c r="O127" i="8"/>
  <c r="D127" i="8"/>
  <c r="H126" i="8"/>
  <c r="K125" i="8"/>
  <c r="N124" i="8"/>
  <c r="D124" i="8"/>
  <c r="G123" i="8"/>
  <c r="J122" i="8"/>
  <c r="D122" i="8"/>
  <c r="K115" i="8"/>
  <c r="Q114" i="8"/>
  <c r="J114" i="8"/>
  <c r="D114" i="8"/>
  <c r="J113" i="8"/>
  <c r="Q112" i="8"/>
  <c r="J112" i="8"/>
  <c r="E112" i="8"/>
  <c r="N111" i="8"/>
  <c r="H111" i="8"/>
  <c r="Q110" i="8"/>
  <c r="L110" i="8"/>
  <c r="F110" i="8"/>
  <c r="O109" i="8"/>
  <c r="J109" i="8"/>
  <c r="D109" i="8"/>
  <c r="M108" i="8"/>
  <c r="H108" i="8"/>
  <c r="P107" i="8"/>
  <c r="K107" i="8"/>
  <c r="F107" i="8"/>
  <c r="N106" i="8"/>
  <c r="I106" i="8"/>
  <c r="D106" i="8"/>
  <c r="L105" i="8"/>
  <c r="G105" i="8"/>
  <c r="P104" i="8"/>
  <c r="J104" i="8"/>
  <c r="E104" i="8"/>
  <c r="N103" i="8"/>
  <c r="H103" i="8"/>
  <c r="Q102" i="8"/>
  <c r="L102" i="8"/>
  <c r="F102" i="8"/>
  <c r="O101" i="8"/>
  <c r="J101" i="8"/>
  <c r="D101" i="8"/>
  <c r="M100" i="8"/>
  <c r="H100" i="8"/>
  <c r="P99" i="8"/>
  <c r="K99" i="8"/>
  <c r="F99" i="8"/>
  <c r="N98" i="8"/>
  <c r="I98" i="8"/>
  <c r="D98" i="8"/>
  <c r="H139" i="8"/>
  <c r="F138" i="8"/>
  <c r="Q137" i="8"/>
  <c r="D137" i="8"/>
  <c r="O136" i="8"/>
  <c r="G135" i="8"/>
  <c r="L134" i="8"/>
  <c r="O133" i="8"/>
  <c r="D133" i="8"/>
  <c r="H132" i="8"/>
  <c r="K131" i="8"/>
  <c r="N130" i="8"/>
  <c r="D130" i="8"/>
  <c r="G129" i="8"/>
  <c r="J128" i="8"/>
  <c r="N127" i="8"/>
  <c r="Q126" i="8"/>
  <c r="F126" i="8"/>
  <c r="J125" i="8"/>
  <c r="M124" i="8"/>
  <c r="P123" i="8"/>
  <c r="F123" i="8"/>
  <c r="I122" i="8"/>
  <c r="P115" i="8"/>
  <c r="H115" i="8"/>
  <c r="P114" i="8"/>
  <c r="I114" i="8"/>
  <c r="O113" i="8"/>
  <c r="H113" i="8"/>
  <c r="P112" i="8"/>
  <c r="I112" i="8"/>
  <c r="D112" i="8"/>
  <c r="L111" i="8"/>
  <c r="G111" i="8"/>
  <c r="P110" i="8"/>
  <c r="J110" i="8"/>
  <c r="E110" i="8"/>
  <c r="N109" i="8"/>
  <c r="H109" i="8"/>
  <c r="Q108" i="8"/>
  <c r="L108" i="8"/>
  <c r="F108" i="8"/>
  <c r="O107" i="8"/>
  <c r="J107" i="8"/>
  <c r="D107" i="8"/>
  <c r="M106" i="8"/>
  <c r="H106" i="8"/>
  <c r="P105" i="8"/>
  <c r="K105" i="8"/>
  <c r="F105" i="8"/>
  <c r="N104" i="8"/>
  <c r="I104" i="8"/>
  <c r="D104" i="8"/>
  <c r="L103" i="8"/>
  <c r="G103" i="8"/>
  <c r="P102" i="8"/>
  <c r="J102" i="8"/>
  <c r="E102" i="8"/>
  <c r="N101" i="8"/>
  <c r="H101" i="8"/>
  <c r="Q100" i="8"/>
  <c r="L100" i="8"/>
  <c r="F100" i="8"/>
  <c r="O99" i="8"/>
  <c r="J99" i="8"/>
  <c r="D99" i="8"/>
  <c r="M98" i="8"/>
  <c r="H98" i="8"/>
  <c r="H134" i="8"/>
  <c r="G131" i="8"/>
  <c r="F128" i="8"/>
  <c r="F125" i="8"/>
  <c r="H122" i="8"/>
  <c r="F114" i="8"/>
  <c r="H112" i="8"/>
  <c r="N110" i="8"/>
  <c r="G109" i="8"/>
  <c r="N107" i="8"/>
  <c r="F106" i="8"/>
  <c r="M104" i="8"/>
  <c r="F103" i="8"/>
  <c r="L101" i="8"/>
  <c r="E100" i="8"/>
  <c r="L98" i="8"/>
  <c r="L91" i="8"/>
  <c r="G91" i="8"/>
  <c r="P90" i="8"/>
  <c r="J90" i="8"/>
  <c r="E90" i="8"/>
  <c r="O89" i="8"/>
  <c r="J89" i="8"/>
  <c r="D89" i="8"/>
  <c r="M88" i="8"/>
  <c r="H88" i="8"/>
  <c r="L87" i="8"/>
  <c r="G87" i="8"/>
  <c r="P86" i="8"/>
  <c r="J86" i="8"/>
  <c r="E86" i="8"/>
  <c r="P85" i="8"/>
  <c r="K85" i="8"/>
  <c r="E85" i="8"/>
  <c r="O84" i="8"/>
  <c r="J84" i="8"/>
  <c r="D84" i="8"/>
  <c r="N83" i="8"/>
  <c r="I83" i="8"/>
  <c r="M82" i="8"/>
  <c r="H82" i="8"/>
  <c r="M81" i="8"/>
  <c r="H81" i="8"/>
  <c r="Q80" i="8"/>
  <c r="K80" i="8"/>
  <c r="F80" i="8"/>
  <c r="O79" i="8"/>
  <c r="I79" i="8"/>
  <c r="D79" i="8"/>
  <c r="M78" i="8"/>
  <c r="G78" i="8"/>
  <c r="P77" i="8"/>
  <c r="K77" i="8"/>
  <c r="E77" i="8"/>
  <c r="N76" i="8"/>
  <c r="I76" i="8"/>
  <c r="Q75" i="8"/>
  <c r="L75" i="8"/>
  <c r="G75" i="8"/>
  <c r="M74" i="8"/>
  <c r="H74" i="8"/>
  <c r="Q67" i="8"/>
  <c r="K67" i="8"/>
  <c r="F67" i="8"/>
  <c r="M66" i="8"/>
  <c r="G66" i="8"/>
  <c r="M65" i="8"/>
  <c r="H65" i="8"/>
  <c r="M64" i="8"/>
  <c r="H64" i="8"/>
  <c r="M63" i="8"/>
  <c r="G63" i="8"/>
  <c r="Q62" i="8"/>
  <c r="M62" i="8"/>
  <c r="I62" i="8"/>
  <c r="E62" i="8"/>
  <c r="O61" i="8"/>
  <c r="K61" i="8"/>
  <c r="G61" i="8"/>
  <c r="N60" i="8"/>
  <c r="J60" i="8"/>
  <c r="F60" i="8"/>
  <c r="Q59" i="8"/>
  <c r="M59" i="8"/>
  <c r="I59" i="8"/>
  <c r="E59" i="8"/>
  <c r="P58" i="8"/>
  <c r="L58" i="8"/>
  <c r="H58" i="8"/>
  <c r="D58" i="8"/>
  <c r="O57" i="8"/>
  <c r="K57" i="8"/>
  <c r="G57" i="8"/>
  <c r="Q56" i="8"/>
  <c r="M56" i="8"/>
  <c r="I56" i="8"/>
  <c r="E56" i="8"/>
  <c r="O55" i="8"/>
  <c r="K55" i="8"/>
  <c r="G55" i="8"/>
  <c r="Q54" i="8"/>
  <c r="M54" i="8"/>
  <c r="I54" i="8"/>
  <c r="E54" i="8"/>
  <c r="O53" i="8"/>
  <c r="K53" i="8"/>
  <c r="G53" i="8"/>
  <c r="N52" i="8"/>
  <c r="J52" i="8"/>
  <c r="F52" i="8"/>
  <c r="Q51" i="8"/>
  <c r="M51" i="8"/>
  <c r="I51" i="8"/>
  <c r="E51" i="8"/>
  <c r="P50" i="8"/>
  <c r="L50" i="8"/>
  <c r="H50" i="8"/>
  <c r="D50" i="8"/>
  <c r="Q40" i="8"/>
  <c r="M40" i="8"/>
  <c r="I40" i="8"/>
  <c r="E40" i="8"/>
  <c r="O39" i="8"/>
  <c r="K39" i="8"/>
  <c r="G39" i="8"/>
  <c r="N38" i="8"/>
  <c r="J38" i="8"/>
  <c r="F38" i="8"/>
  <c r="P37" i="8"/>
  <c r="L37" i="8"/>
  <c r="H37" i="8"/>
  <c r="D37" i="8"/>
  <c r="N36" i="8"/>
  <c r="J36" i="8"/>
  <c r="F36" i="8"/>
  <c r="P35" i="8"/>
  <c r="L35" i="8"/>
  <c r="H35" i="8"/>
  <c r="D35" i="8"/>
  <c r="N34" i="8"/>
  <c r="Q139" i="8"/>
  <c r="L137" i="8"/>
  <c r="N135" i="8"/>
  <c r="K133" i="8"/>
  <c r="J130" i="8"/>
  <c r="J127" i="8"/>
  <c r="I124" i="8"/>
  <c r="N115" i="8"/>
  <c r="N113" i="8"/>
  <c r="P111" i="8"/>
  <c r="I110" i="8"/>
  <c r="P108" i="8"/>
  <c r="H107" i="8"/>
  <c r="O105" i="8"/>
  <c r="H104" i="8"/>
  <c r="N102" i="8"/>
  <c r="G101" i="8"/>
  <c r="N99" i="8"/>
  <c r="F98" i="8"/>
  <c r="P91" i="8"/>
  <c r="K91" i="8"/>
  <c r="F91" i="8"/>
  <c r="N90" i="8"/>
  <c r="I90" i="8"/>
  <c r="D90" i="8"/>
  <c r="N89" i="8"/>
  <c r="H89" i="8"/>
  <c r="Q88" i="8"/>
  <c r="L88" i="8"/>
  <c r="F88" i="8"/>
  <c r="P87" i="8"/>
  <c r="K87" i="8"/>
  <c r="F87" i="8"/>
  <c r="N86" i="8"/>
  <c r="I86" i="8"/>
  <c r="D86" i="8"/>
  <c r="O85" i="8"/>
  <c r="I85" i="8"/>
  <c r="D85" i="8"/>
  <c r="N84" i="8"/>
  <c r="H84" i="8"/>
  <c r="M83" i="8"/>
  <c r="G83" i="8"/>
  <c r="Q82" i="8"/>
  <c r="L82" i="8"/>
  <c r="F82" i="8"/>
  <c r="Q81" i="8"/>
  <c r="L81" i="8"/>
  <c r="G81" i="8"/>
  <c r="O80" i="8"/>
  <c r="J80" i="8"/>
  <c r="E80" i="8"/>
  <c r="M79" i="8"/>
  <c r="H79" i="8"/>
  <c r="Q78" i="8"/>
  <c r="K78" i="8"/>
  <c r="F78" i="8"/>
  <c r="O77" i="8"/>
  <c r="I77" i="8"/>
  <c r="D77" i="8"/>
  <c r="M76" i="8"/>
  <c r="G76" i="8"/>
  <c r="P75" i="8"/>
  <c r="K75" i="8"/>
  <c r="E75" i="8"/>
  <c r="Q74" i="8"/>
  <c r="L74" i="8"/>
  <c r="G74" i="8"/>
  <c r="O67" i="8"/>
  <c r="J67" i="8"/>
  <c r="E67" i="8"/>
  <c r="Q66" i="8"/>
  <c r="K66" i="8"/>
  <c r="F66" i="8"/>
  <c r="Q65" i="8"/>
  <c r="L65" i="8"/>
  <c r="F65" i="8"/>
  <c r="Q64" i="8"/>
  <c r="L64" i="8"/>
  <c r="G64" i="8"/>
  <c r="Q63" i="8"/>
  <c r="K63" i="8"/>
  <c r="F63" i="8"/>
  <c r="P62" i="8"/>
  <c r="L62" i="8"/>
  <c r="H62" i="8"/>
  <c r="D62" i="8"/>
  <c r="N61" i="8"/>
  <c r="J61" i="8"/>
  <c r="F61" i="8"/>
  <c r="Q60" i="8"/>
  <c r="M60" i="8"/>
  <c r="I60" i="8"/>
  <c r="E60" i="8"/>
  <c r="P59" i="8"/>
  <c r="L59" i="8"/>
  <c r="H59" i="8"/>
  <c r="D59" i="8"/>
  <c r="N132" i="8"/>
  <c r="N129" i="8"/>
  <c r="M126" i="8"/>
  <c r="L123" i="8"/>
  <c r="G115" i="8"/>
  <c r="G113" i="8"/>
  <c r="K111" i="8"/>
  <c r="D110" i="8"/>
  <c r="J108" i="8"/>
  <c r="Q106" i="8"/>
  <c r="J105" i="8"/>
  <c r="P103" i="8"/>
  <c r="I102" i="8"/>
  <c r="P100" i="8"/>
  <c r="H99" i="8"/>
  <c r="O91" i="8"/>
  <c r="J91" i="8"/>
  <c r="D91" i="8"/>
  <c r="M90" i="8"/>
  <c r="H90" i="8"/>
  <c r="L89" i="8"/>
  <c r="G89" i="8"/>
  <c r="P88" i="8"/>
  <c r="J88" i="8"/>
  <c r="E88" i="8"/>
  <c r="O87" i="8"/>
  <c r="J87" i="8"/>
  <c r="D87" i="8"/>
  <c r="M86" i="8"/>
  <c r="H86" i="8"/>
  <c r="M85" i="8"/>
  <c r="H85" i="8"/>
  <c r="L84" i="8"/>
  <c r="G84" i="8"/>
  <c r="Q83" i="8"/>
  <c r="K83" i="8"/>
  <c r="F83" i="8"/>
  <c r="P82" i="8"/>
  <c r="J82" i="8"/>
  <c r="E82" i="8"/>
  <c r="P81" i="8"/>
  <c r="K81" i="8"/>
  <c r="E81" i="8"/>
  <c r="N80" i="8"/>
  <c r="I80" i="8"/>
  <c r="Q79" i="8"/>
  <c r="L79" i="8"/>
  <c r="G79" i="8"/>
  <c r="O78" i="8"/>
  <c r="J78" i="8"/>
  <c r="E78" i="8"/>
  <c r="M77" i="8"/>
  <c r="H77" i="8"/>
  <c r="Q76" i="8"/>
  <c r="K76" i="8"/>
  <c r="F76" i="8"/>
  <c r="O75" i="8"/>
  <c r="I75" i="8"/>
  <c r="D75" i="8"/>
  <c r="P74" i="8"/>
  <c r="K74" i="8"/>
  <c r="E74" i="8"/>
  <c r="N67" i="8"/>
  <c r="I67" i="8"/>
  <c r="O66" i="8"/>
  <c r="J66" i="8"/>
  <c r="E66" i="8"/>
  <c r="P65" i="8"/>
  <c r="J65" i="8"/>
  <c r="E65" i="8"/>
  <c r="D132" i="8"/>
  <c r="N114" i="8"/>
  <c r="E108" i="8"/>
  <c r="D102" i="8"/>
  <c r="Q90" i="8"/>
  <c r="P89" i="8"/>
  <c r="N88" i="8"/>
  <c r="N87" i="8"/>
  <c r="F86" i="8"/>
  <c r="G85" i="8"/>
  <c r="F84" i="8"/>
  <c r="E83" i="8"/>
  <c r="D82" i="8"/>
  <c r="D81" i="8"/>
  <c r="K79" i="8"/>
  <c r="Q77" i="8"/>
  <c r="J76" i="8"/>
  <c r="I74" i="8"/>
  <c r="I66" i="8"/>
  <c r="I65" i="8"/>
  <c r="I64" i="8"/>
  <c r="I63" i="8"/>
  <c r="J62" i="8"/>
  <c r="L61" i="8"/>
  <c r="D61" i="8"/>
  <c r="O60" i="8"/>
  <c r="G60" i="8"/>
  <c r="K59" i="8"/>
  <c r="O58" i="8"/>
  <c r="J58" i="8"/>
  <c r="E58" i="8"/>
  <c r="P57" i="8"/>
  <c r="J57" i="8"/>
  <c r="E57" i="8"/>
  <c r="O56" i="8"/>
  <c r="J56" i="8"/>
  <c r="D56" i="8"/>
  <c r="N55" i="8"/>
  <c r="I55" i="8"/>
  <c r="D55" i="8"/>
  <c r="N54" i="8"/>
  <c r="H54" i="8"/>
  <c r="M53" i="8"/>
  <c r="H53" i="8"/>
  <c r="M52" i="8"/>
  <c r="H52" i="8"/>
  <c r="N51" i="8"/>
  <c r="H51" i="8"/>
  <c r="O50" i="8"/>
  <c r="J50" i="8"/>
  <c r="E50" i="8"/>
  <c r="L40" i="8"/>
  <c r="G40" i="8"/>
  <c r="P39" i="8"/>
  <c r="J39" i="8"/>
  <c r="E39" i="8"/>
  <c r="O38" i="8"/>
  <c r="I38" i="8"/>
  <c r="D38" i="8"/>
  <c r="M37" i="8"/>
  <c r="G37" i="8"/>
  <c r="P36" i="8"/>
  <c r="K36" i="8"/>
  <c r="E36" i="8"/>
  <c r="N35" i="8"/>
  <c r="I35" i="8"/>
  <c r="Q34" i="8"/>
  <c r="L34" i="8"/>
  <c r="H34" i="8"/>
  <c r="D34" i="8"/>
  <c r="O33" i="8"/>
  <c r="K33" i="8"/>
  <c r="G33" i="8"/>
  <c r="Q32" i="8"/>
  <c r="M32" i="8"/>
  <c r="I32" i="8"/>
  <c r="E32" i="8"/>
  <c r="O31" i="8"/>
  <c r="K31" i="8"/>
  <c r="G31" i="8"/>
  <c r="O30" i="8"/>
  <c r="K30" i="8"/>
  <c r="G30" i="8"/>
  <c r="Q29" i="8"/>
  <c r="M29" i="8"/>
  <c r="I29" i="8"/>
  <c r="E29" i="8"/>
  <c r="O28" i="8"/>
  <c r="K28" i="8"/>
  <c r="G28" i="8"/>
  <c r="Q27" i="8"/>
  <c r="M27" i="8"/>
  <c r="I27" i="8"/>
  <c r="E27" i="8"/>
  <c r="O26" i="8"/>
  <c r="K26" i="8"/>
  <c r="G26" i="8"/>
  <c r="Q25" i="8"/>
  <c r="M25" i="8"/>
  <c r="I25" i="8"/>
  <c r="E25" i="8"/>
  <c r="O24" i="8"/>
  <c r="K24" i="8"/>
  <c r="G24" i="8"/>
  <c r="Q23" i="8"/>
  <c r="M23" i="8"/>
  <c r="I23" i="8"/>
  <c r="E23" i="8"/>
  <c r="O36" i="8"/>
  <c r="M35" i="8"/>
  <c r="G35" i="8"/>
  <c r="P34" i="8"/>
  <c r="K34" i="8"/>
  <c r="G34" i="8"/>
  <c r="N33" i="8"/>
  <c r="J33" i="8"/>
  <c r="F33" i="8"/>
  <c r="P32" i="8"/>
  <c r="L32" i="8"/>
  <c r="H32" i="8"/>
  <c r="N31" i="8"/>
  <c r="J31" i="8"/>
  <c r="F31" i="8"/>
  <c r="N30" i="8"/>
  <c r="J30" i="8"/>
  <c r="F30" i="8"/>
  <c r="P29" i="8"/>
  <c r="L29" i="8"/>
  <c r="H29" i="8"/>
  <c r="D29" i="8"/>
  <c r="J28" i="8"/>
  <c r="F28" i="8"/>
  <c r="P27" i="8"/>
  <c r="L27" i="8"/>
  <c r="D27" i="8"/>
  <c r="N26" i="8"/>
  <c r="F26" i="8"/>
  <c r="P25" i="8"/>
  <c r="H25" i="8"/>
  <c r="D25" i="8"/>
  <c r="N24" i="8"/>
  <c r="F24" i="8"/>
  <c r="P23" i="8"/>
  <c r="H23" i="8"/>
  <c r="D23" i="8"/>
  <c r="P52" i="8"/>
  <c r="G50" i="8"/>
  <c r="O40" i="8"/>
  <c r="D40" i="8"/>
  <c r="H39" i="8"/>
  <c r="Q38" i="8"/>
  <c r="G38" i="8"/>
  <c r="O37" i="8"/>
  <c r="H36" i="8"/>
  <c r="K35" i="8"/>
  <c r="F35" i="8"/>
  <c r="O34" i="8"/>
  <c r="J34" i="8"/>
  <c r="F34" i="8"/>
  <c r="M33" i="8"/>
  <c r="I33" i="8"/>
  <c r="O32" i="8"/>
  <c r="G32" i="8"/>
  <c r="M31" i="8"/>
  <c r="E30" i="8"/>
  <c r="G29" i="8"/>
  <c r="M28" i="8"/>
  <c r="O27" i="8"/>
  <c r="K27" i="8"/>
  <c r="M26" i="8"/>
  <c r="E26" i="8"/>
  <c r="K25" i="8"/>
  <c r="Q24" i="8"/>
  <c r="E24" i="8"/>
  <c r="K23" i="8"/>
  <c r="P122" i="8"/>
  <c r="H91" i="8"/>
  <c r="O76" i="8"/>
  <c r="K64" i="8"/>
  <c r="J63" i="8"/>
  <c r="K62" i="8"/>
  <c r="M61" i="8"/>
  <c r="P60" i="8"/>
  <c r="Q57" i="8"/>
  <c r="F56" i="8"/>
  <c r="P55" i="8"/>
  <c r="E55" i="8"/>
  <c r="J54" i="8"/>
  <c r="N53" i="8"/>
  <c r="I52" i="8"/>
  <c r="O51" i="8"/>
  <c r="Q50" i="8"/>
  <c r="H40" i="8"/>
  <c r="F39" i="8"/>
  <c r="E38" i="8"/>
  <c r="I37" i="8"/>
  <c r="Q36" i="8"/>
  <c r="L36" i="8"/>
  <c r="O35" i="8"/>
  <c r="I34" i="8"/>
  <c r="P33" i="8"/>
  <c r="N32" i="8"/>
  <c r="H31" i="8"/>
  <c r="P30" i="8"/>
  <c r="H30" i="8"/>
  <c r="N29" i="8"/>
  <c r="P28" i="8"/>
  <c r="H28" i="8"/>
  <c r="N27" i="8"/>
  <c r="P26" i="8"/>
  <c r="D26" i="8"/>
  <c r="F25" i="8"/>
  <c r="L24" i="8"/>
  <c r="N23" i="8"/>
  <c r="O138" i="8"/>
  <c r="Q128" i="8"/>
  <c r="M112" i="8"/>
  <c r="L106" i="8"/>
  <c r="J100" i="8"/>
  <c r="L90" i="8"/>
  <c r="K89" i="8"/>
  <c r="I88" i="8"/>
  <c r="H87" i="8"/>
  <c r="M80" i="8"/>
  <c r="E79" i="8"/>
  <c r="L77" i="8"/>
  <c r="E76" i="8"/>
  <c r="D74" i="8"/>
  <c r="D65" i="8"/>
  <c r="P64" i="8"/>
  <c r="E64" i="8"/>
  <c r="O63" i="8"/>
  <c r="E63" i="8"/>
  <c r="O62" i="8"/>
  <c r="G62" i="8"/>
  <c r="Q61" i="8"/>
  <c r="I61" i="8"/>
  <c r="L60" i="8"/>
  <c r="D60" i="8"/>
  <c r="J59" i="8"/>
  <c r="N58" i="8"/>
  <c r="I58" i="8"/>
  <c r="N57" i="8"/>
  <c r="I57" i="8"/>
  <c r="D57" i="8"/>
  <c r="N56" i="8"/>
  <c r="H56" i="8"/>
  <c r="M55" i="8"/>
  <c r="H55" i="8"/>
  <c r="L54" i="8"/>
  <c r="G54" i="8"/>
  <c r="Q53" i="8"/>
  <c r="L53" i="8"/>
  <c r="F53" i="8"/>
  <c r="Q52" i="8"/>
  <c r="L52" i="8"/>
  <c r="G52" i="8"/>
  <c r="L51" i="8"/>
  <c r="G51" i="8"/>
  <c r="N50" i="8"/>
  <c r="I50" i="8"/>
  <c r="P40" i="8"/>
  <c r="K40" i="8"/>
  <c r="F40" i="8"/>
  <c r="N39" i="8"/>
  <c r="I39" i="8"/>
  <c r="D39" i="8"/>
  <c r="M38" i="8"/>
  <c r="H38" i="8"/>
  <c r="Q37" i="8"/>
  <c r="K37" i="8"/>
  <c r="F37" i="8"/>
  <c r="I36" i="8"/>
  <c r="D36" i="8"/>
  <c r="D32" i="8"/>
  <c r="N28" i="8"/>
  <c r="H27" i="8"/>
  <c r="J26" i="8"/>
  <c r="L25" i="8"/>
  <c r="J24" i="8"/>
  <c r="L23" i="8"/>
  <c r="J40" i="8"/>
  <c r="E37" i="8"/>
  <c r="M36" i="8"/>
  <c r="Q35" i="8"/>
  <c r="E33" i="8"/>
  <c r="Q31" i="8"/>
  <c r="I31" i="8"/>
  <c r="Q30" i="8"/>
  <c r="I30" i="8"/>
  <c r="K29" i="8"/>
  <c r="I28" i="8"/>
  <c r="G27" i="8"/>
  <c r="I26" i="8"/>
  <c r="G25" i="8"/>
  <c r="I24" i="8"/>
  <c r="G23" i="8"/>
  <c r="L86" i="8"/>
  <c r="L85" i="8"/>
  <c r="J83" i="8"/>
  <c r="I82" i="8"/>
  <c r="I81" i="8"/>
  <c r="P79" i="8"/>
  <c r="H75" i="8"/>
  <c r="O74" i="8"/>
  <c r="N66" i="8"/>
  <c r="E61" i="8"/>
  <c r="H60" i="8"/>
  <c r="F59" i="8"/>
  <c r="K58" i="8"/>
  <c r="F57" i="8"/>
  <c r="P56" i="8"/>
  <c r="D53" i="8"/>
  <c r="D52" i="8"/>
  <c r="J51" i="8"/>
  <c r="K50" i="8"/>
  <c r="N40" i="8"/>
  <c r="L39" i="8"/>
  <c r="K38" i="8"/>
  <c r="N37" i="8"/>
  <c r="G36" i="8"/>
  <c r="J35" i="8"/>
  <c r="E35" i="8"/>
  <c r="M34" i="8"/>
  <c r="E34" i="8"/>
  <c r="H33" i="8"/>
  <c r="D33" i="8"/>
  <c r="J32" i="8"/>
  <c r="F32" i="8"/>
  <c r="L31" i="8"/>
  <c r="D31" i="8"/>
  <c r="L30" i="8"/>
  <c r="D30" i="8"/>
  <c r="F29" i="8"/>
  <c r="L28" i="8"/>
  <c r="J27" i="8"/>
  <c r="H26" i="8"/>
  <c r="J25" i="8"/>
  <c r="H24" i="8"/>
  <c r="F23" i="8"/>
  <c r="J136" i="8"/>
  <c r="P125" i="8"/>
  <c r="F111" i="8"/>
  <c r="D105" i="8"/>
  <c r="Q98" i="8"/>
  <c r="N91" i="8"/>
  <c r="F90" i="8"/>
  <c r="F89" i="8"/>
  <c r="D88" i="8"/>
  <c r="Q86" i="8"/>
  <c r="Q85" i="8"/>
  <c r="P84" i="8"/>
  <c r="O83" i="8"/>
  <c r="N82" i="8"/>
  <c r="O81" i="8"/>
  <c r="G80" i="8"/>
  <c r="N78" i="8"/>
  <c r="G77" i="8"/>
  <c r="M75" i="8"/>
  <c r="M67" i="8"/>
  <c r="O64" i="8"/>
  <c r="D64" i="8"/>
  <c r="N63" i="8"/>
  <c r="D63" i="8"/>
  <c r="N62" i="8"/>
  <c r="F62" i="8"/>
  <c r="P61" i="8"/>
  <c r="H61" i="8"/>
  <c r="K60" i="8"/>
  <c r="O59" i="8"/>
  <c r="G59" i="8"/>
  <c r="M58" i="8"/>
  <c r="G58" i="8"/>
  <c r="M57" i="8"/>
  <c r="H57" i="8"/>
  <c r="L56" i="8"/>
  <c r="G56" i="8"/>
  <c r="Q55" i="8"/>
  <c r="L55" i="8"/>
  <c r="F55" i="8"/>
  <c r="P54" i="8"/>
  <c r="K54" i="8"/>
  <c r="F54" i="8"/>
  <c r="P53" i="8"/>
  <c r="J53" i="8"/>
  <c r="E53" i="8"/>
  <c r="K52" i="8"/>
  <c r="E52" i="8"/>
  <c r="P51" i="8"/>
  <c r="K51" i="8"/>
  <c r="F51" i="8"/>
  <c r="M50" i="8"/>
  <c r="M39" i="8"/>
  <c r="L38" i="8"/>
  <c r="J37" i="8"/>
  <c r="Q33" i="8"/>
  <c r="K32" i="8"/>
  <c r="E31" i="8"/>
  <c r="M30" i="8"/>
  <c r="O29" i="8"/>
  <c r="Q28" i="8"/>
  <c r="E28" i="8"/>
  <c r="Q26" i="8"/>
  <c r="O25" i="8"/>
  <c r="M24" i="8"/>
  <c r="O23" i="8"/>
  <c r="L109" i="8"/>
  <c r="K103" i="8"/>
  <c r="K84" i="8"/>
  <c r="I78" i="8"/>
  <c r="G67" i="8"/>
  <c r="N65" i="8"/>
  <c r="N59" i="8"/>
  <c r="Q58" i="8"/>
  <c r="F58" i="8"/>
  <c r="L57" i="8"/>
  <c r="K56" i="8"/>
  <c r="J55" i="8"/>
  <c r="O54" i="8"/>
  <c r="D54" i="8"/>
  <c r="I53" i="8"/>
  <c r="O52" i="8"/>
  <c r="D51" i="8"/>
  <c r="F50" i="8"/>
  <c r="Q39" i="8"/>
  <c r="P38" i="8"/>
  <c r="L33" i="8"/>
  <c r="P31" i="8"/>
  <c r="J29" i="8"/>
  <c r="D28" i="8"/>
  <c r="F27" i="8"/>
  <c r="L26" i="8"/>
  <c r="N25" i="8"/>
  <c r="P24" i="8"/>
  <c r="D24" i="8"/>
  <c r="J23" i="8"/>
  <c r="M145" i="8"/>
  <c r="I145" i="8"/>
  <c r="K145" i="8"/>
  <c r="L145" i="8"/>
  <c r="BM172" i="8"/>
  <c r="BI172" i="8"/>
  <c r="BE172" i="8"/>
  <c r="BA172" i="8"/>
  <c r="AW172" i="8"/>
  <c r="BL172" i="8"/>
  <c r="BH172" i="8"/>
  <c r="BD172" i="8"/>
  <c r="AZ172" i="8"/>
  <c r="AV172" i="8"/>
  <c r="BK172" i="8"/>
  <c r="BG172" i="8"/>
  <c r="BC172" i="8"/>
  <c r="AY172" i="8"/>
  <c r="AU172" i="8"/>
  <c r="BJ172" i="8"/>
  <c r="BF172" i="8"/>
  <c r="BB172" i="8"/>
  <c r="AX172" i="8"/>
  <c r="E145" i="8"/>
  <c r="Q145" i="8"/>
  <c r="O145" i="8"/>
  <c r="P145" i="8"/>
  <c r="AH74" i="8"/>
  <c r="AD74" i="8"/>
  <c r="Z74" i="8"/>
  <c r="V74" i="8"/>
  <c r="AI65" i="8"/>
  <c r="AE65" i="8"/>
  <c r="AA65" i="8"/>
  <c r="W65" i="8"/>
  <c r="AH64" i="8"/>
  <c r="AD64" i="8"/>
  <c r="Z64" i="8"/>
  <c r="V64" i="8"/>
  <c r="AF63" i="8"/>
  <c r="AB63" i="8"/>
  <c r="X63" i="8"/>
  <c r="AG74" i="8"/>
  <c r="AB74" i="8"/>
  <c r="W74" i="8"/>
  <c r="AG65" i="8"/>
  <c r="AB65" i="8"/>
  <c r="V65" i="8"/>
  <c r="AG64" i="8"/>
  <c r="AB64" i="8"/>
  <c r="W64" i="8"/>
  <c r="AG63" i="8"/>
  <c r="AA63" i="8"/>
  <c r="V63" i="8"/>
  <c r="AG62" i="8"/>
  <c r="AC62" i="8"/>
  <c r="Y62" i="8"/>
  <c r="AI61" i="8"/>
  <c r="AE61" i="8"/>
  <c r="AA61" i="8"/>
  <c r="W61" i="8"/>
  <c r="AH60" i="8"/>
  <c r="AD60" i="8"/>
  <c r="Z60" i="8"/>
  <c r="V60" i="8"/>
  <c r="AG59" i="8"/>
  <c r="AC59" i="8"/>
  <c r="Y59" i="8"/>
  <c r="AF58" i="8"/>
  <c r="AB58" i="8"/>
  <c r="X58" i="8"/>
  <c r="AI57" i="8"/>
  <c r="AE57" i="8"/>
  <c r="AA57" i="8"/>
  <c r="W57" i="8"/>
  <c r="AG56" i="8"/>
  <c r="AC56" i="8"/>
  <c r="Y56" i="8"/>
  <c r="AI55" i="8"/>
  <c r="AE55" i="8"/>
  <c r="AA55" i="8"/>
  <c r="W55" i="8"/>
  <c r="AG54" i="8"/>
  <c r="AC54" i="8"/>
  <c r="Y54" i="8"/>
  <c r="AI53" i="8"/>
  <c r="AE53" i="8"/>
  <c r="AA53" i="8"/>
  <c r="W53" i="8"/>
  <c r="AH52" i="8"/>
  <c r="AD52" i="8"/>
  <c r="Z52" i="8"/>
  <c r="V52" i="8"/>
  <c r="AG51" i="8"/>
  <c r="AC51" i="8"/>
  <c r="Y51" i="8"/>
  <c r="AF50" i="8"/>
  <c r="AB50" i="8"/>
  <c r="X50" i="8"/>
  <c r="AF74" i="8"/>
  <c r="AA74" i="8"/>
  <c r="AF65" i="8"/>
  <c r="Z65" i="8"/>
  <c r="AF64" i="8"/>
  <c r="AA64" i="8"/>
  <c r="AE63" i="8"/>
  <c r="Z63" i="8"/>
  <c r="AF62" i="8"/>
  <c r="AB62" i="8"/>
  <c r="X62" i="8"/>
  <c r="AH61" i="8"/>
  <c r="AD61" i="8"/>
  <c r="Z61" i="8"/>
  <c r="V61" i="8"/>
  <c r="AG60" i="8"/>
  <c r="AC60" i="8"/>
  <c r="Y60" i="8"/>
  <c r="AF59" i="8"/>
  <c r="AB59" i="8"/>
  <c r="X59" i="8"/>
  <c r="AI58" i="8"/>
  <c r="AE74" i="8"/>
  <c r="Y74" i="8"/>
  <c r="AD65" i="8"/>
  <c r="Y65" i="8"/>
  <c r="AI74" i="8"/>
  <c r="AH65" i="8"/>
  <c r="AI64" i="8"/>
  <c r="X64" i="8"/>
  <c r="AH63" i="8"/>
  <c r="W63" i="8"/>
  <c r="AD62" i="8"/>
  <c r="V62" i="8"/>
  <c r="AF61" i="8"/>
  <c r="X61" i="8"/>
  <c r="AI60" i="8"/>
  <c r="AA60" i="8"/>
  <c r="AE59" i="8"/>
  <c r="W59" i="8"/>
  <c r="AD58" i="8"/>
  <c r="Y58" i="8"/>
  <c r="AD57" i="8"/>
  <c r="Y57" i="8"/>
  <c r="AI56" i="8"/>
  <c r="AD56" i="8"/>
  <c r="X56" i="8"/>
  <c r="AH55" i="8"/>
  <c r="AC55" i="8"/>
  <c r="X55" i="8"/>
  <c r="AH54" i="8"/>
  <c r="AB54" i="8"/>
  <c r="W54" i="8"/>
  <c r="AG53" i="8"/>
  <c r="AB53" i="8"/>
  <c r="V53" i="8"/>
  <c r="AG52" i="8"/>
  <c r="AB52" i="8"/>
  <c r="W52" i="8"/>
  <c r="AH51" i="8"/>
  <c r="AB51" i="8"/>
  <c r="W51" i="8"/>
  <c r="AI50" i="8"/>
  <c r="AD50" i="8"/>
  <c r="Y50" i="8"/>
  <c r="Y63" i="8"/>
  <c r="AE62" i="8"/>
  <c r="W62" i="8"/>
  <c r="AG61" i="8"/>
  <c r="Y61" i="8"/>
  <c r="Z59" i="8"/>
  <c r="Z58" i="8"/>
  <c r="AF57" i="8"/>
  <c r="Z56" i="8"/>
  <c r="AC52" i="8"/>
  <c r="AC74" i="8"/>
  <c r="AC65" i="8"/>
  <c r="AE64" i="8"/>
  <c r="AD63" i="8"/>
  <c r="AI62" i="8"/>
  <c r="AA62" i="8"/>
  <c r="AC61" i="8"/>
  <c r="AF60" i="8"/>
  <c r="X60" i="8"/>
  <c r="AD59" i="8"/>
  <c r="V59" i="8"/>
  <c r="AH58" i="8"/>
  <c r="AC58" i="8"/>
  <c r="W58" i="8"/>
  <c r="AH57" i="8"/>
  <c r="AC57" i="8"/>
  <c r="X57" i="8"/>
  <c r="AH56" i="8"/>
  <c r="AB56" i="8"/>
  <c r="W56" i="8"/>
  <c r="AG55" i="8"/>
  <c r="AB55" i="8"/>
  <c r="V55" i="8"/>
  <c r="AF54" i="8"/>
  <c r="AA54" i="8"/>
  <c r="V54" i="8"/>
  <c r="AF53" i="8"/>
  <c r="Z53" i="8"/>
  <c r="AF52" i="8"/>
  <c r="AA52" i="8"/>
  <c r="AF51" i="8"/>
  <c r="AA51" i="8"/>
  <c r="V51" i="8"/>
  <c r="AH50" i="8"/>
  <c r="AC50" i="8"/>
  <c r="W50" i="8"/>
  <c r="AI63" i="8"/>
  <c r="AB60" i="8"/>
  <c r="Z57" i="8"/>
  <c r="Y55" i="8"/>
  <c r="X54" i="8"/>
  <c r="AC53" i="8"/>
  <c r="AI52" i="8"/>
  <c r="X52" i="8"/>
  <c r="AI51" i="8"/>
  <c r="AD51" i="8"/>
  <c r="X74" i="8"/>
  <c r="X65" i="8"/>
  <c r="AC64" i="8"/>
  <c r="AC63" i="8"/>
  <c r="AH62" i="8"/>
  <c r="Z62" i="8"/>
  <c r="AB61" i="8"/>
  <c r="AE60" i="8"/>
  <c r="W60" i="8"/>
  <c r="AI59" i="8"/>
  <c r="AA59" i="8"/>
  <c r="AG58" i="8"/>
  <c r="AA58" i="8"/>
  <c r="V58" i="8"/>
  <c r="AG57" i="8"/>
  <c r="AB57" i="8"/>
  <c r="V57" i="8"/>
  <c r="AF56" i="8"/>
  <c r="AA56" i="8"/>
  <c r="V56" i="8"/>
  <c r="AF55" i="8"/>
  <c r="Z55" i="8"/>
  <c r="AE54" i="8"/>
  <c r="Z54" i="8"/>
  <c r="AD53" i="8"/>
  <c r="Y53" i="8"/>
  <c r="AE52" i="8"/>
  <c r="Y52" i="8"/>
  <c r="AE51" i="8"/>
  <c r="Z51" i="8"/>
  <c r="AG50" i="8"/>
  <c r="AA50" i="8"/>
  <c r="V50" i="8"/>
  <c r="Y64" i="8"/>
  <c r="AH59" i="8"/>
  <c r="AE58" i="8"/>
  <c r="AE56" i="8"/>
  <c r="AD55" i="8"/>
  <c r="AI54" i="8"/>
  <c r="AD54" i="8"/>
  <c r="AH53" i="8"/>
  <c r="X53" i="8"/>
  <c r="X51" i="8"/>
  <c r="AE50" i="8"/>
  <c r="Z50" i="8"/>
  <c r="G145" i="8"/>
  <c r="J145" i="8"/>
  <c r="E193" i="6"/>
  <c r="F193" i="6"/>
  <c r="G193" i="6"/>
  <c r="O193" i="6"/>
  <c r="J193" i="6"/>
  <c r="Q193" i="6"/>
  <c r="K193" i="6"/>
  <c r="M193" i="6"/>
  <c r="H193" i="6"/>
  <c r="L193" i="6"/>
  <c r="I193" i="6"/>
  <c r="N193" i="6"/>
  <c r="AT21" i="6"/>
  <c r="AU21" i="6" s="1"/>
  <c r="AT20" i="6"/>
  <c r="AU20" i="6" s="1"/>
  <c r="O8" i="6"/>
  <c r="AH170" i="6" l="1"/>
  <c r="AI170" i="6"/>
  <c r="AH169" i="6"/>
  <c r="AI169" i="6"/>
  <c r="AH168" i="6"/>
  <c r="AI168" i="6"/>
  <c r="AH167" i="6"/>
  <c r="AI167" i="6"/>
  <c r="AH166" i="6"/>
  <c r="AI166" i="6"/>
  <c r="AH165" i="6"/>
  <c r="AI165" i="6"/>
  <c r="AH164" i="6"/>
  <c r="AI164" i="6"/>
  <c r="AH163" i="6"/>
  <c r="AI163" i="6"/>
  <c r="AH162" i="6"/>
  <c r="AI162" i="6"/>
  <c r="AI106" i="6"/>
  <c r="AK17" i="6"/>
  <c r="C17" i="6"/>
  <c r="I15" i="6"/>
  <c r="O13" i="6"/>
  <c r="O12" i="6"/>
  <c r="O11" i="6"/>
  <c r="P10" i="6"/>
  <c r="O10" i="6"/>
  <c r="T9" i="6"/>
  <c r="W8" i="6"/>
  <c r="W10" i="6" s="1"/>
  <c r="BO49" i="6" s="1"/>
  <c r="O9" i="6"/>
  <c r="O7" i="6"/>
  <c r="B7" i="6"/>
  <c r="O6" i="6"/>
  <c r="B6" i="6"/>
  <c r="S5" i="6"/>
  <c r="S6" i="6" s="1"/>
  <c r="O5" i="6"/>
  <c r="F5" i="6"/>
  <c r="B5" i="6"/>
  <c r="AT6" i="6"/>
  <c r="AI14" i="6" s="1"/>
  <c r="O4" i="6"/>
  <c r="E4" i="6"/>
  <c r="B4" i="6"/>
  <c r="O3" i="6"/>
  <c r="T2" i="6"/>
  <c r="I2" i="6"/>
  <c r="K197" i="6" l="1"/>
  <c r="AI113" i="6"/>
  <c r="AI112" i="6"/>
  <c r="F15" i="6"/>
  <c r="BW51" i="6"/>
  <c r="BV50" i="6"/>
  <c r="BV54" i="6"/>
  <c r="BU49" i="6"/>
  <c r="BU53" i="6"/>
  <c r="BU57" i="6"/>
  <c r="BT51" i="6"/>
  <c r="BT55" i="6"/>
  <c r="BT59" i="6"/>
  <c r="BS49" i="6"/>
  <c r="BS50" i="6"/>
  <c r="BS51" i="6"/>
  <c r="BS52" i="6"/>
  <c r="BS53" i="6"/>
  <c r="BS54" i="6"/>
  <c r="BS55" i="6"/>
  <c r="BS56" i="6"/>
  <c r="BS57" i="6"/>
  <c r="BS58" i="6"/>
  <c r="BS59" i="6"/>
  <c r="BS60" i="6"/>
  <c r="BS61" i="6"/>
  <c r="BS62" i="6"/>
  <c r="BS63" i="6"/>
  <c r="BO52" i="6"/>
  <c r="BO56" i="6"/>
  <c r="BO60" i="6"/>
  <c r="BV53" i="6"/>
  <c r="BU56" i="6"/>
  <c r="BT54" i="6"/>
  <c r="BR49" i="6"/>
  <c r="BR51" i="6"/>
  <c r="BR54" i="6"/>
  <c r="BR57" i="6"/>
  <c r="BR60" i="6"/>
  <c r="BR63" i="6"/>
  <c r="BO59" i="6"/>
  <c r="BW52" i="6"/>
  <c r="BV51" i="6"/>
  <c r="BV55" i="6"/>
  <c r="BU50" i="6"/>
  <c r="BU54" i="6"/>
  <c r="BU58" i="6"/>
  <c r="BT52" i="6"/>
  <c r="BT56" i="6"/>
  <c r="BP49" i="6"/>
  <c r="BP50" i="6"/>
  <c r="BP51" i="6"/>
  <c r="BP52" i="6"/>
  <c r="BP53" i="6"/>
  <c r="BP54" i="6"/>
  <c r="BP55" i="6"/>
  <c r="BP56" i="6"/>
  <c r="BP57" i="6"/>
  <c r="BP58" i="6"/>
  <c r="BP59" i="6"/>
  <c r="BP60" i="6"/>
  <c r="BP61" i="6"/>
  <c r="BP62" i="6"/>
  <c r="BP63" i="6"/>
  <c r="BO63" i="6"/>
  <c r="BO53" i="6"/>
  <c r="BO57" i="6"/>
  <c r="BO61" i="6"/>
  <c r="BW50" i="6"/>
  <c r="BV57" i="6"/>
  <c r="BT50" i="6"/>
  <c r="BR50" i="6"/>
  <c r="BR53" i="6"/>
  <c r="BR56" i="6"/>
  <c r="BR59" i="6"/>
  <c r="BR61" i="6"/>
  <c r="BO51" i="6"/>
  <c r="BW49" i="6"/>
  <c r="BW53" i="6"/>
  <c r="BV52" i="6"/>
  <c r="BV56" i="6"/>
  <c r="BU51" i="6"/>
  <c r="BU55" i="6"/>
  <c r="BT49" i="6"/>
  <c r="BT53" i="6"/>
  <c r="BT57" i="6"/>
  <c r="BQ49" i="6"/>
  <c r="BQ50" i="6"/>
  <c r="BQ51" i="6"/>
  <c r="BQ52" i="6"/>
  <c r="BQ53" i="6"/>
  <c r="BQ54" i="6"/>
  <c r="BQ55" i="6"/>
  <c r="BQ56" i="6"/>
  <c r="BQ57" i="6"/>
  <c r="BQ58" i="6"/>
  <c r="BQ59" i="6"/>
  <c r="BQ60" i="6"/>
  <c r="BQ61" i="6"/>
  <c r="BQ62" i="6"/>
  <c r="BQ63" i="6"/>
  <c r="BO50" i="6"/>
  <c r="BO54" i="6"/>
  <c r="BO58" i="6"/>
  <c r="BO62" i="6"/>
  <c r="BV49" i="6"/>
  <c r="BU52" i="6"/>
  <c r="BT58" i="6"/>
  <c r="BR52" i="6"/>
  <c r="BR55" i="6"/>
  <c r="BR58" i="6"/>
  <c r="BR62" i="6"/>
  <c r="BO55" i="6"/>
  <c r="V23" i="6"/>
  <c r="AT7" i="6"/>
  <c r="AT154" i="6" s="1"/>
  <c r="Q10" i="6"/>
  <c r="AZ166" i="6"/>
  <c r="BF165" i="6"/>
  <c r="AW140" i="6"/>
  <c r="AU164" i="6"/>
  <c r="BD162" i="6"/>
  <c r="AT152" i="6"/>
  <c r="AY149" i="6"/>
  <c r="AX134" i="6"/>
  <c r="AV138" i="6"/>
  <c r="AZ134" i="6"/>
  <c r="BB140" i="6"/>
  <c r="O14" i="6"/>
  <c r="BB164" i="6" l="1"/>
  <c r="AU134" i="6"/>
  <c r="AY155" i="6"/>
  <c r="BD152" i="6"/>
  <c r="BB150" i="6"/>
  <c r="BC163" i="6"/>
  <c r="BE134" i="6"/>
  <c r="BC167" i="6"/>
  <c r="AX138" i="6"/>
  <c r="AU138" i="6"/>
  <c r="AW152" i="6"/>
  <c r="BD161" i="6"/>
  <c r="BA155" i="6"/>
  <c r="O16" i="6"/>
  <c r="F7" i="6" s="1"/>
  <c r="BE162" i="6"/>
  <c r="BB141" i="6"/>
  <c r="AX135" i="6"/>
  <c r="AU135" i="6"/>
  <c r="BB137" i="6"/>
  <c r="AW135" i="6"/>
  <c r="AZ152" i="6"/>
  <c r="AU148" i="6"/>
  <c r="AY137" i="6"/>
  <c r="AW153" i="6"/>
  <c r="AV164" i="6"/>
  <c r="BF166" i="6"/>
  <c r="AU152" i="6"/>
  <c r="BF163" i="6"/>
  <c r="BE164" i="6"/>
  <c r="AI15" i="6"/>
  <c r="AW163" i="6"/>
  <c r="BE166" i="6"/>
  <c r="BA161" i="6"/>
  <c r="BC161" i="6"/>
  <c r="AY152" i="6"/>
  <c r="BD148" i="6"/>
  <c r="BC164" i="6"/>
  <c r="BD166" i="6"/>
  <c r="BF164" i="6"/>
  <c r="BB155" i="6"/>
  <c r="AZ151" i="6"/>
  <c r="AW141" i="6"/>
  <c r="BC137" i="6"/>
  <c r="AZ154" i="6"/>
  <c r="BC150" i="6"/>
  <c r="AU161" i="6"/>
  <c r="AV152" i="6"/>
  <c r="AW154" i="6"/>
  <c r="BA150" i="6"/>
  <c r="AZ138" i="6"/>
  <c r="BA135" i="6"/>
  <c r="AT136" i="6"/>
  <c r="AX140" i="6"/>
  <c r="AV135" i="6"/>
  <c r="BE139" i="6"/>
  <c r="BA136" i="6"/>
  <c r="BD149" i="6"/>
  <c r="BB138" i="6"/>
  <c r="BB135" i="6"/>
  <c r="BC168" i="6"/>
  <c r="BA141" i="6"/>
  <c r="BC140" i="6"/>
  <c r="BD168" i="6"/>
  <c r="AU140" i="6"/>
  <c r="AZ139" i="6"/>
  <c r="AZ150" i="6"/>
  <c r="AT140" i="6"/>
  <c r="BB151" i="6"/>
  <c r="BB152" i="6"/>
  <c r="AX149" i="6"/>
  <c r="AX163" i="6"/>
  <c r="E35" i="6"/>
  <c r="D23" i="6"/>
  <c r="J35" i="6"/>
  <c r="I35" i="6"/>
  <c r="D147" i="6"/>
  <c r="O35" i="6"/>
  <c r="D146" i="6"/>
  <c r="F35" i="6"/>
  <c r="K35" i="6"/>
  <c r="O170" i="6"/>
  <c r="H171" i="6"/>
  <c r="H170" i="6"/>
  <c r="P170" i="6"/>
  <c r="D122" i="6"/>
  <c r="D171" i="6"/>
  <c r="G171" i="6"/>
  <c r="E171" i="6"/>
  <c r="I170" i="6"/>
  <c r="P171" i="6"/>
  <c r="D170" i="6"/>
  <c r="Q171" i="6"/>
  <c r="E170" i="6"/>
  <c r="O171" i="6"/>
  <c r="D75" i="6"/>
  <c r="D123" i="6"/>
  <c r="J171" i="6"/>
  <c r="BA167" i="6"/>
  <c r="BD136" i="6"/>
  <c r="AT141" i="6"/>
  <c r="AW136" i="6"/>
  <c r="AT148" i="6"/>
  <c r="AT138" i="6"/>
  <c r="AZ135" i="6"/>
  <c r="AY136" i="6"/>
  <c r="AY140" i="6"/>
  <c r="BD153" i="6"/>
  <c r="AZ153" i="6"/>
  <c r="BA148" i="6"/>
  <c r="BE138" i="6"/>
  <c r="BC149" i="6"/>
  <c r="BA154" i="6"/>
  <c r="BF161" i="6"/>
  <c r="BD163" i="6"/>
  <c r="AZ148" i="6"/>
  <c r="BC153" i="6"/>
  <c r="BC165" i="6"/>
  <c r="AW166" i="6"/>
  <c r="D74" i="6"/>
  <c r="M171" i="6"/>
  <c r="AZ140" i="6"/>
  <c r="BA140" i="6"/>
  <c r="AV134" i="6"/>
  <c r="AT137" i="6"/>
  <c r="AT149" i="6"/>
  <c r="BA137" i="6"/>
  <c r="BE148" i="6"/>
  <c r="AV139" i="6"/>
  <c r="BA139" i="6"/>
  <c r="BC136" i="6"/>
  <c r="AZ149" i="6"/>
  <c r="BC155" i="6"/>
  <c r="BE153" i="6"/>
  <c r="AW150" i="6"/>
  <c r="BB161" i="6"/>
  <c r="AU139" i="6"/>
  <c r="AT151" i="6"/>
  <c r="AV161" i="6"/>
  <c r="AV163" i="6"/>
  <c r="AV167" i="6"/>
  <c r="AT150" i="6"/>
  <c r="AU154" i="6"/>
  <c r="AV166" i="6"/>
  <c r="Q170" i="6"/>
  <c r="K170" i="6"/>
  <c r="K171" i="6"/>
  <c r="M170" i="6"/>
  <c r="I171" i="6"/>
  <c r="X38" i="6"/>
  <c r="X36" i="6"/>
  <c r="AB24" i="6"/>
  <c r="Z29" i="6"/>
  <c r="AD25" i="6"/>
  <c r="Z39" i="6"/>
  <c r="AB28" i="6"/>
  <c r="AB36" i="6"/>
  <c r="X24" i="6"/>
  <c r="AD35" i="6"/>
  <c r="W25" i="6"/>
  <c r="W29" i="6"/>
  <c r="W33" i="6"/>
  <c r="W37" i="6"/>
  <c r="AB23" i="6"/>
  <c r="AD26" i="6"/>
  <c r="V30" i="6"/>
  <c r="X33" i="6"/>
  <c r="Z36" i="6"/>
  <c r="AB39" i="6"/>
  <c r="AC25" i="6"/>
  <c r="AC29" i="6"/>
  <c r="AC33" i="6"/>
  <c r="V29" i="6"/>
  <c r="AB30" i="6"/>
  <c r="Z37" i="6"/>
  <c r="X30" i="6"/>
  <c r="AB40" i="6"/>
  <c r="AD29" i="6"/>
  <c r="AD37" i="6"/>
  <c r="AD27" i="6"/>
  <c r="AC26" i="6"/>
  <c r="AC30" i="6"/>
  <c r="AC34" i="6"/>
  <c r="AC38" i="6"/>
  <c r="AD24" i="6"/>
  <c r="V28" i="6"/>
  <c r="X31" i="6"/>
  <c r="Z34" i="6"/>
  <c r="AB37" i="6"/>
  <c r="AD40" i="6"/>
  <c r="Y23" i="6"/>
  <c r="Y31" i="6"/>
  <c r="Y35" i="6"/>
  <c r="AD23" i="6"/>
  <c r="Z31" i="6"/>
  <c r="V27" i="6"/>
  <c r="AD31" i="6"/>
  <c r="AB38" i="6"/>
  <c r="AB32" i="6"/>
  <c r="V25" i="6"/>
  <c r="V33" i="6"/>
  <c r="V31" i="6"/>
  <c r="W23" i="6"/>
  <c r="W27" i="6"/>
  <c r="W31" i="6"/>
  <c r="W35" i="6"/>
  <c r="W39" i="6"/>
  <c r="X25" i="6"/>
  <c r="Z28" i="6"/>
  <c r="AB31" i="6"/>
  <c r="AD34" i="6"/>
  <c r="V38" i="6"/>
  <c r="AC23" i="6"/>
  <c r="AC27" i="6"/>
  <c r="AC31" i="6"/>
  <c r="AG40" i="6"/>
  <c r="AH39" i="6"/>
  <c r="AI38" i="6"/>
  <c r="AE38" i="6"/>
  <c r="AF37" i="6"/>
  <c r="AG36" i="6"/>
  <c r="AH35" i="6"/>
  <c r="AI34" i="6"/>
  <c r="AE34" i="6"/>
  <c r="AF33" i="6"/>
  <c r="AG32" i="6"/>
  <c r="AH31" i="6"/>
  <c r="AI30" i="6"/>
  <c r="AE30" i="6"/>
  <c r="AF29" i="6"/>
  <c r="AG28" i="6"/>
  <c r="AH27" i="6"/>
  <c r="AI26" i="6"/>
  <c r="AE26" i="6"/>
  <c r="AF25" i="6"/>
  <c r="AG24" i="6"/>
  <c r="AH23" i="6"/>
  <c r="AF40" i="6"/>
  <c r="AG39" i="6"/>
  <c r="AH38" i="6"/>
  <c r="AI37" i="6"/>
  <c r="AE37" i="6"/>
  <c r="AF36" i="6"/>
  <c r="AG35" i="6"/>
  <c r="AH34" i="6"/>
  <c r="AI33" i="6"/>
  <c r="AE33" i="6"/>
  <c r="AF32" i="6"/>
  <c r="AG31" i="6"/>
  <c r="AH30" i="6"/>
  <c r="AI29" i="6"/>
  <c r="AE29" i="6"/>
  <c r="AF28" i="6"/>
  <c r="AG27" i="6"/>
  <c r="AH26" i="6"/>
  <c r="AI25" i="6"/>
  <c r="AE25" i="6"/>
  <c r="AF24" i="6"/>
  <c r="AG23" i="6"/>
  <c r="AI40" i="6"/>
  <c r="AE40" i="6"/>
  <c r="AF39" i="6"/>
  <c r="AG38" i="6"/>
  <c r="AH37" i="6"/>
  <c r="AI36" i="6"/>
  <c r="AE36" i="6"/>
  <c r="AF35" i="6"/>
  <c r="AG34" i="6"/>
  <c r="AH33" i="6"/>
  <c r="AI32" i="6"/>
  <c r="AE32" i="6"/>
  <c r="AF31" i="6"/>
  <c r="AG30" i="6"/>
  <c r="AH29" i="6"/>
  <c r="AI28" i="6"/>
  <c r="AE28" i="6"/>
  <c r="AF27" i="6"/>
  <c r="AG26" i="6"/>
  <c r="AH25" i="6"/>
  <c r="AI24" i="6"/>
  <c r="AE24" i="6"/>
  <c r="AF23" i="6"/>
  <c r="AH40" i="6"/>
  <c r="AI39" i="6"/>
  <c r="AE39" i="6"/>
  <c r="AF38" i="6"/>
  <c r="AG37" i="6"/>
  <c r="AH36" i="6"/>
  <c r="AI35" i="6"/>
  <c r="AE35" i="6"/>
  <c r="AF34" i="6"/>
  <c r="AG33" i="6"/>
  <c r="AH32" i="6"/>
  <c r="AI31" i="6"/>
  <c r="AE31" i="6"/>
  <c r="AF30" i="6"/>
  <c r="AG29" i="6"/>
  <c r="AH28" i="6"/>
  <c r="AI27" i="6"/>
  <c r="AE27" i="6"/>
  <c r="AF26" i="6"/>
  <c r="AG25" i="6"/>
  <c r="AH24" i="6"/>
  <c r="AI23" i="6"/>
  <c r="AE23" i="6"/>
  <c r="AA40" i="6"/>
  <c r="AA38" i="6"/>
  <c r="AA36" i="6"/>
  <c r="AA34" i="6"/>
  <c r="AA32" i="6"/>
  <c r="AA30" i="6"/>
  <c r="AA28" i="6"/>
  <c r="AA26" i="6"/>
  <c r="AA24" i="6"/>
  <c r="Z40" i="6"/>
  <c r="AD38" i="6"/>
  <c r="X37" i="6"/>
  <c r="AB35" i="6"/>
  <c r="V34" i="6"/>
  <c r="Z32" i="6"/>
  <c r="AD30" i="6"/>
  <c r="X29" i="6"/>
  <c r="AB27" i="6"/>
  <c r="V26" i="6"/>
  <c r="Z24" i="6"/>
  <c r="Y40" i="6"/>
  <c r="Y38" i="6"/>
  <c r="Y36" i="6"/>
  <c r="Y34" i="6"/>
  <c r="Y32" i="6"/>
  <c r="Y30" i="6"/>
  <c r="Y28" i="6"/>
  <c r="Y26" i="6"/>
  <c r="Y24" i="6"/>
  <c r="X40" i="6"/>
  <c r="Z33" i="6"/>
  <c r="AB26" i="6"/>
  <c r="X34" i="6"/>
  <c r="Z27" i="6"/>
  <c r="W40" i="6"/>
  <c r="W38" i="6"/>
  <c r="W36" i="6"/>
  <c r="W34" i="6"/>
  <c r="W32" i="6"/>
  <c r="W30" i="6"/>
  <c r="W28" i="6"/>
  <c r="W26" i="6"/>
  <c r="W24" i="6"/>
  <c r="V40" i="6"/>
  <c r="Z38" i="6"/>
  <c r="AD36" i="6"/>
  <c r="X35" i="6"/>
  <c r="AB33" i="6"/>
  <c r="V32" i="6"/>
  <c r="Z30" i="6"/>
  <c r="AD28" i="6"/>
  <c r="X27" i="6"/>
  <c r="AB25" i="6"/>
  <c r="V24" i="6"/>
  <c r="AA39" i="6"/>
  <c r="AA37" i="6"/>
  <c r="AA35" i="6"/>
  <c r="AA33" i="6"/>
  <c r="AA31" i="6"/>
  <c r="AA29" i="6"/>
  <c r="AA27" i="6"/>
  <c r="AA25" i="6"/>
  <c r="AA23" i="6"/>
  <c r="V39" i="6"/>
  <c r="X32" i="6"/>
  <c r="Z25" i="6"/>
  <c r="AC39" i="6"/>
  <c r="AC37" i="6"/>
  <c r="AC35" i="6"/>
  <c r="AD33" i="6"/>
  <c r="X28" i="6"/>
  <c r="V35" i="6"/>
  <c r="AD39" i="6"/>
  <c r="Z23" i="6"/>
  <c r="V37" i="6"/>
  <c r="X26" i="6"/>
  <c r="Z35" i="6"/>
  <c r="AB34" i="6"/>
  <c r="AC24" i="6"/>
  <c r="AC28" i="6"/>
  <c r="AC32" i="6"/>
  <c r="AC36" i="6"/>
  <c r="AC40" i="6"/>
  <c r="X23" i="6"/>
  <c r="Z26" i="6"/>
  <c r="AB29" i="6"/>
  <c r="AD32" i="6"/>
  <c r="V36" i="6"/>
  <c r="X39" i="6"/>
  <c r="Y25" i="6"/>
  <c r="Y29" i="6"/>
  <c r="Y33" i="6"/>
  <c r="Y39" i="6"/>
  <c r="AY168" i="6"/>
  <c r="AT134" i="6"/>
  <c r="AZ163" i="6"/>
  <c r="AV168" i="6"/>
  <c r="BA164" i="6"/>
  <c r="BD167" i="6"/>
  <c r="BD134" i="6"/>
  <c r="AZ137" i="6"/>
  <c r="AU150" i="6"/>
  <c r="BE136" i="6"/>
  <c r="AV140" i="6"/>
  <c r="BD135" i="6"/>
  <c r="AV141" i="6"/>
  <c r="AY134" i="6"/>
  <c r="AX141" i="6"/>
  <c r="BE152" i="6"/>
  <c r="AZ165" i="6"/>
  <c r="AX154" i="6"/>
  <c r="AV149" i="6"/>
  <c r="AX151" i="6"/>
  <c r="AV153" i="6"/>
  <c r="AU155" i="6"/>
  <c r="AW138" i="6"/>
  <c r="AY139" i="6"/>
  <c r="AW148" i="6"/>
  <c r="AY150" i="6"/>
  <c r="BE151" i="6"/>
  <c r="BB153" i="6"/>
  <c r="AX162" i="6"/>
  <c r="AY162" i="6"/>
  <c r="BC166" i="6"/>
  <c r="AZ161" i="6"/>
  <c r="AY165" i="6"/>
  <c r="AV165" i="6"/>
  <c r="AY167" i="6"/>
  <c r="BA149" i="6"/>
  <c r="AU151" i="6"/>
  <c r="BC152" i="6"/>
  <c r="BC154" i="6"/>
  <c r="AV162" i="6"/>
  <c r="AY164" i="6"/>
  <c r="AU167" i="6"/>
  <c r="BE161" i="6"/>
  <c r="BA163" i="6"/>
  <c r="BA165" i="6"/>
  <c r="AW167" i="6"/>
  <c r="BB167" i="6"/>
  <c r="AW134" i="6"/>
  <c r="AV136" i="6"/>
  <c r="AX139" i="6"/>
  <c r="AY141" i="6"/>
  <c r="AY135" i="6"/>
  <c r="BC138" i="6"/>
  <c r="AU149" i="6"/>
  <c r="AY138" i="6"/>
  <c r="AX136" i="6"/>
  <c r="BE135" i="6"/>
  <c r="AX137" i="6"/>
  <c r="AW139" i="6"/>
  <c r="AV151" i="6"/>
  <c r="BB154" i="6"/>
  <c r="BA152" i="6"/>
  <c r="AY163" i="6"/>
  <c r="AX167" i="6"/>
  <c r="AZ141" i="6"/>
  <c r="BC141" i="6"/>
  <c r="BB168" i="6"/>
  <c r="BA168" i="6"/>
  <c r="BA134" i="6"/>
  <c r="AT135" i="6"/>
  <c r="AZ136" i="6"/>
  <c r="BE137" i="6"/>
  <c r="BD139" i="6"/>
  <c r="BC148" i="6"/>
  <c r="BE150" i="6"/>
  <c r="BC135" i="6"/>
  <c r="AV137" i="6"/>
  <c r="AT139" i="6"/>
  <c r="AU141" i="6"/>
  <c r="AV150" i="6"/>
  <c r="BB136" i="6"/>
  <c r="BD138" i="6"/>
  <c r="AX148" i="6"/>
  <c r="BB134" i="6"/>
  <c r="AW137" i="6"/>
  <c r="BC134" i="6"/>
  <c r="AU136" i="6"/>
  <c r="BD137" i="6"/>
  <c r="BB139" i="6"/>
  <c r="AY148" i="6"/>
  <c r="BA151" i="6"/>
  <c r="AX153" i="6"/>
  <c r="AX155" i="6"/>
  <c r="AW151" i="6"/>
  <c r="AT153" i="6"/>
  <c r="AT155" i="6"/>
  <c r="AY166" i="6"/>
  <c r="BB149" i="6"/>
  <c r="BD151" i="6"/>
  <c r="BA153" i="6"/>
  <c r="AZ155" i="6"/>
  <c r="AU137" i="6"/>
  <c r="BA138" i="6"/>
  <c r="BC139" i="6"/>
  <c r="BB148" i="6"/>
  <c r="BD150" i="6"/>
  <c r="AX152" i="6"/>
  <c r="AV154" i="6"/>
  <c r="BB163" i="6"/>
  <c r="AY161" i="6"/>
  <c r="AX164" i="6"/>
  <c r="BC162" i="6"/>
  <c r="AX166" i="6"/>
  <c r="BB165" i="6"/>
  <c r="AV148" i="6"/>
  <c r="BE149" i="6"/>
  <c r="AY151" i="6"/>
  <c r="AY153" i="6"/>
  <c r="AW155" i="6"/>
  <c r="BB162" i="6"/>
  <c r="AX165" i="6"/>
  <c r="AZ167" i="6"/>
  <c r="AW162" i="6"/>
  <c r="AW164" i="6"/>
  <c r="BE165" i="6"/>
  <c r="AU168" i="6"/>
  <c r="AV155" i="6"/>
  <c r="AX168" i="6"/>
  <c r="BF162" i="6"/>
  <c r="BD165" i="6"/>
  <c r="AZ162" i="6"/>
  <c r="AU165" i="6"/>
  <c r="AU162" i="6"/>
  <c r="AZ164" i="6"/>
  <c r="AW168" i="6"/>
  <c r="AU166" i="6"/>
  <c r="AZ168" i="6"/>
  <c r="AW149" i="6"/>
  <c r="AX150" i="6"/>
  <c r="BC151" i="6"/>
  <c r="AU153" i="6"/>
  <c r="AY154" i="6"/>
  <c r="AX161" i="6"/>
  <c r="AU163" i="6"/>
  <c r="BD164" i="6"/>
  <c r="BB166" i="6"/>
  <c r="AW161" i="6"/>
  <c r="BA162" i="6"/>
  <c r="BE163" i="6"/>
  <c r="AW165" i="6"/>
  <c r="BA166" i="6"/>
  <c r="BM172" i="6"/>
  <c r="BI172" i="6"/>
  <c r="BE172" i="6"/>
  <c r="BA172" i="6"/>
  <c r="AW172" i="6"/>
  <c r="BL172" i="6"/>
  <c r="BG172" i="6"/>
  <c r="BB172" i="6"/>
  <c r="AV172" i="6"/>
  <c r="BK172" i="6"/>
  <c r="BF172" i="6"/>
  <c r="AZ172" i="6"/>
  <c r="AU172" i="6"/>
  <c r="BJ172" i="6"/>
  <c r="BH172" i="6"/>
  <c r="AX172" i="6"/>
  <c r="BD172" i="6"/>
  <c r="BC172" i="6"/>
  <c r="AY172" i="6"/>
  <c r="E89" i="6" l="1"/>
  <c r="Q89" i="6"/>
  <c r="P90" i="6"/>
  <c r="O91" i="6"/>
  <c r="F89" i="6"/>
  <c r="E90" i="6"/>
  <c r="Q90" i="6"/>
  <c r="P91" i="6"/>
  <c r="G89" i="6"/>
  <c r="F90" i="6"/>
  <c r="E91" i="6"/>
  <c r="Q91" i="6"/>
  <c r="H89" i="6"/>
  <c r="G90" i="6"/>
  <c r="F91" i="6"/>
  <c r="Q88" i="6"/>
  <c r="I89" i="6"/>
  <c r="H90" i="6"/>
  <c r="G91" i="6"/>
  <c r="P88" i="6"/>
  <c r="I90" i="6"/>
  <c r="M91" i="6"/>
  <c r="E88" i="6"/>
  <c r="F87" i="6"/>
  <c r="G86" i="6"/>
  <c r="N85" i="6"/>
  <c r="M84" i="6"/>
  <c r="L83" i="6"/>
  <c r="K82" i="6"/>
  <c r="L81" i="6"/>
  <c r="M80" i="6"/>
  <c r="N79" i="6"/>
  <c r="G74" i="6"/>
  <c r="F75" i="6"/>
  <c r="E76" i="6"/>
  <c r="Q76" i="6"/>
  <c r="P77" i="6"/>
  <c r="O78" i="6"/>
  <c r="D83" i="6"/>
  <c r="J90" i="6"/>
  <c r="N91" i="6"/>
  <c r="Q87" i="6"/>
  <c r="E87" i="6"/>
  <c r="F86" i="6"/>
  <c r="O85" i="6"/>
  <c r="N84" i="6"/>
  <c r="M83" i="6"/>
  <c r="J82" i="6"/>
  <c r="K81" i="6"/>
  <c r="L80" i="6"/>
  <c r="M79" i="6"/>
  <c r="H74" i="6"/>
  <c r="G75" i="6"/>
  <c r="F76" i="6"/>
  <c r="E77" i="6"/>
  <c r="Q77" i="6"/>
  <c r="P78" i="6"/>
  <c r="D82" i="6"/>
  <c r="K90" i="6"/>
  <c r="O88" i="6"/>
  <c r="P87" i="6"/>
  <c r="Q86" i="6"/>
  <c r="E86" i="6"/>
  <c r="P85" i="6"/>
  <c r="O84" i="6"/>
  <c r="N83" i="6"/>
  <c r="I82" i="6"/>
  <c r="J81" i="6"/>
  <c r="K80" i="6"/>
  <c r="L79" i="6"/>
  <c r="I74" i="6"/>
  <c r="H75" i="6"/>
  <c r="G76" i="6"/>
  <c r="F77" i="6"/>
  <c r="E78" i="6"/>
  <c r="Q78" i="6"/>
  <c r="D80" i="6"/>
  <c r="L90" i="6"/>
  <c r="N88" i="6"/>
  <c r="O87" i="6"/>
  <c r="P86" i="6"/>
  <c r="E85" i="6"/>
  <c r="Q85" i="6"/>
  <c r="P84" i="6"/>
  <c r="O83" i="6"/>
  <c r="H82" i="6"/>
  <c r="I81" i="6"/>
  <c r="J80" i="6"/>
  <c r="K79" i="6"/>
  <c r="J74" i="6"/>
  <c r="I75" i="6"/>
  <c r="H76" i="6"/>
  <c r="G77" i="6"/>
  <c r="F78" i="6"/>
  <c r="D91" i="6"/>
  <c r="D79" i="6"/>
  <c r="M90" i="6"/>
  <c r="M88" i="6"/>
  <c r="N87" i="6"/>
  <c r="O86" i="6"/>
  <c r="F85" i="6"/>
  <c r="E84" i="6"/>
  <c r="Q84" i="6"/>
  <c r="P83" i="6"/>
  <c r="G82" i="6"/>
  <c r="H81" i="6"/>
  <c r="I80" i="6"/>
  <c r="J79" i="6"/>
  <c r="K74" i="6"/>
  <c r="J75" i="6"/>
  <c r="I76" i="6"/>
  <c r="H77" i="6"/>
  <c r="G78" i="6"/>
  <c r="D90" i="6"/>
  <c r="D78" i="6"/>
  <c r="J89" i="6"/>
  <c r="N90" i="6"/>
  <c r="L88" i="6"/>
  <c r="M87" i="6"/>
  <c r="N86" i="6"/>
  <c r="G85" i="6"/>
  <c r="F84" i="6"/>
  <c r="E83" i="6"/>
  <c r="Q83" i="6"/>
  <c r="F82" i="6"/>
  <c r="G81" i="6"/>
  <c r="H80" i="6"/>
  <c r="I79" i="6"/>
  <c r="L74" i="6"/>
  <c r="K75" i="6"/>
  <c r="J76" i="6"/>
  <c r="I77" i="6"/>
  <c r="H78" i="6"/>
  <c r="D89" i="6"/>
  <c r="D77" i="6"/>
  <c r="K89" i="6"/>
  <c r="O90" i="6"/>
  <c r="K88" i="6"/>
  <c r="L87" i="6"/>
  <c r="M86" i="6"/>
  <c r="H85" i="6"/>
  <c r="G84" i="6"/>
  <c r="F83" i="6"/>
  <c r="Q82" i="6"/>
  <c r="E82" i="6"/>
  <c r="F81" i="6"/>
  <c r="G80" i="6"/>
  <c r="H79" i="6"/>
  <c r="M74" i="6"/>
  <c r="L75" i="6"/>
  <c r="K76" i="6"/>
  <c r="J77" i="6"/>
  <c r="I78" i="6"/>
  <c r="D88" i="6"/>
  <c r="D76" i="6"/>
  <c r="L89" i="6"/>
  <c r="H91" i="6"/>
  <c r="J88" i="6"/>
  <c r="K87" i="6"/>
  <c r="L86" i="6"/>
  <c r="I85" i="6"/>
  <c r="H84" i="6"/>
  <c r="G83" i="6"/>
  <c r="P82" i="6"/>
  <c r="Q81" i="6"/>
  <c r="E81" i="6"/>
  <c r="F80" i="6"/>
  <c r="G79" i="6"/>
  <c r="N74" i="6"/>
  <c r="M75" i="6"/>
  <c r="L76" i="6"/>
  <c r="K77" i="6"/>
  <c r="J78" i="6"/>
  <c r="D87" i="6"/>
  <c r="M89" i="6"/>
  <c r="N89" i="6"/>
  <c r="I87" i="6"/>
  <c r="J84" i="6"/>
  <c r="O81" i="6"/>
  <c r="E79" i="6"/>
  <c r="N76" i="6"/>
  <c r="D81" i="6"/>
  <c r="K85" i="6"/>
  <c r="P79" i="6"/>
  <c r="O79" i="6"/>
  <c r="O89" i="6"/>
  <c r="H87" i="6"/>
  <c r="K84" i="6"/>
  <c r="N81" i="6"/>
  <c r="E74" i="6"/>
  <c r="O76" i="6"/>
  <c r="D85" i="6"/>
  <c r="Q79" i="6"/>
  <c r="M82" i="6"/>
  <c r="L82" i="6"/>
  <c r="M76" i="6"/>
  <c r="P89" i="6"/>
  <c r="G87" i="6"/>
  <c r="L84" i="6"/>
  <c r="M81" i="6"/>
  <c r="F74" i="6"/>
  <c r="P76" i="6"/>
  <c r="D84" i="6"/>
  <c r="N78" i="6"/>
  <c r="D86" i="6"/>
  <c r="I91" i="6"/>
  <c r="K86" i="6"/>
  <c r="H83" i="6"/>
  <c r="Q80" i="6"/>
  <c r="O74" i="6"/>
  <c r="L77" i="6"/>
  <c r="H88" i="6"/>
  <c r="P75" i="6"/>
  <c r="J91" i="6"/>
  <c r="J86" i="6"/>
  <c r="I83" i="6"/>
  <c r="P80" i="6"/>
  <c r="P74" i="6"/>
  <c r="M77" i="6"/>
  <c r="L78" i="6"/>
  <c r="L85" i="6"/>
  <c r="Q75" i="6"/>
  <c r="K91" i="6"/>
  <c r="I86" i="6"/>
  <c r="J83" i="6"/>
  <c r="O80" i="6"/>
  <c r="Q74" i="6"/>
  <c r="N77" i="6"/>
  <c r="L91" i="6"/>
  <c r="H86" i="6"/>
  <c r="K83" i="6"/>
  <c r="N80" i="6"/>
  <c r="E75" i="6"/>
  <c r="O77" i="6"/>
  <c r="O75" i="6"/>
  <c r="M78" i="6"/>
  <c r="I88" i="6"/>
  <c r="J85" i="6"/>
  <c r="O82" i="6"/>
  <c r="E80" i="6"/>
  <c r="N75" i="6"/>
  <c r="K78" i="6"/>
  <c r="N82" i="6"/>
  <c r="F88" i="6"/>
  <c r="G88" i="6"/>
  <c r="M85" i="6"/>
  <c r="J87" i="6"/>
  <c r="I84" i="6"/>
  <c r="P81" i="6"/>
  <c r="F79" i="6"/>
  <c r="M23" i="6"/>
  <c r="L24" i="6"/>
  <c r="K25" i="6"/>
  <c r="J26" i="6"/>
  <c r="I27" i="6"/>
  <c r="H28" i="6"/>
  <c r="G29" i="6"/>
  <c r="F30" i="6"/>
  <c r="E31" i="6"/>
  <c r="Q31" i="6"/>
  <c r="I40" i="6"/>
  <c r="G39" i="6"/>
  <c r="E38" i="6"/>
  <c r="D38" i="6"/>
  <c r="P37" i="6"/>
  <c r="O36" i="6"/>
  <c r="N23" i="6"/>
  <c r="M24" i="6"/>
  <c r="L25" i="6"/>
  <c r="K26" i="6"/>
  <c r="J27" i="6"/>
  <c r="I28" i="6"/>
  <c r="H29" i="6"/>
  <c r="G30" i="6"/>
  <c r="F31" i="6"/>
  <c r="D29" i="6"/>
  <c r="J40" i="6"/>
  <c r="H39" i="6"/>
  <c r="G38" i="6"/>
  <c r="O23" i="6"/>
  <c r="N24" i="6"/>
  <c r="M25" i="6"/>
  <c r="L26" i="6"/>
  <c r="K27" i="6"/>
  <c r="J28" i="6"/>
  <c r="I29" i="6"/>
  <c r="H30" i="6"/>
  <c r="G31" i="6"/>
  <c r="D30" i="6"/>
  <c r="K40" i="6"/>
  <c r="I39" i="6"/>
  <c r="E23" i="6"/>
  <c r="Q23" i="6"/>
  <c r="P24" i="6"/>
  <c r="O25" i="6"/>
  <c r="N26" i="6"/>
  <c r="M27" i="6"/>
  <c r="L28" i="6"/>
  <c r="K29" i="6"/>
  <c r="F23" i="6"/>
  <c r="E24" i="6"/>
  <c r="Q24" i="6"/>
  <c r="H24" i="6"/>
  <c r="P25" i="6"/>
  <c r="F27" i="6"/>
  <c r="M28" i="6"/>
  <c r="P29" i="6"/>
  <c r="H31" i="6"/>
  <c r="F40" i="6"/>
  <c r="J39" i="6"/>
  <c r="K38" i="6"/>
  <c r="J37" i="6"/>
  <c r="J36" i="6"/>
  <c r="E34" i="6"/>
  <c r="Q34" i="6"/>
  <c r="O33" i="6"/>
  <c r="N32" i="6"/>
  <c r="E33" i="6"/>
  <c r="F26" i="6"/>
  <c r="K31" i="6"/>
  <c r="M39" i="6"/>
  <c r="H34" i="6"/>
  <c r="Q32" i="6"/>
  <c r="E32" i="6"/>
  <c r="H33" i="6"/>
  <c r="N31" i="6"/>
  <c r="P39" i="6"/>
  <c r="Q36" i="6"/>
  <c r="Q39" i="6"/>
  <c r="D26" i="6"/>
  <c r="L29" i="6"/>
  <c r="D36" i="6"/>
  <c r="H38" i="6"/>
  <c r="J25" i="6"/>
  <c r="H36" i="6"/>
  <c r="J38" i="6"/>
  <c r="I24" i="6"/>
  <c r="Q25" i="6"/>
  <c r="G27" i="6"/>
  <c r="N28" i="6"/>
  <c r="Q29" i="6"/>
  <c r="I31" i="6"/>
  <c r="G40" i="6"/>
  <c r="K39" i="6"/>
  <c r="L38" i="6"/>
  <c r="K37" i="6"/>
  <c r="K36" i="6"/>
  <c r="F34" i="6"/>
  <c r="D34" i="6"/>
  <c r="P33" i="6"/>
  <c r="O32" i="6"/>
  <c r="Q33" i="6"/>
  <c r="I30" i="6"/>
  <c r="N38" i="6"/>
  <c r="F33" i="6"/>
  <c r="O37" i="6"/>
  <c r="O40" i="6"/>
  <c r="Q37" i="6"/>
  <c r="I33" i="6"/>
  <c r="P40" i="6"/>
  <c r="H25" i="6"/>
  <c r="Q40" i="6"/>
  <c r="M34" i="6"/>
  <c r="I38" i="6"/>
  <c r="Q30" i="6"/>
  <c r="J24" i="6"/>
  <c r="E26" i="6"/>
  <c r="H27" i="6"/>
  <c r="O28" i="6"/>
  <c r="E30" i="6"/>
  <c r="J31" i="6"/>
  <c r="H40" i="6"/>
  <c r="L39" i="6"/>
  <c r="M38" i="6"/>
  <c r="L37" i="6"/>
  <c r="L36" i="6"/>
  <c r="G34" i="6"/>
  <c r="P32" i="6"/>
  <c r="K24" i="6"/>
  <c r="P28" i="6"/>
  <c r="L40" i="6"/>
  <c r="M37" i="6"/>
  <c r="D33" i="6"/>
  <c r="P36" i="6"/>
  <c r="G32" i="6"/>
  <c r="D37" i="6"/>
  <c r="O26" i="6"/>
  <c r="F37" i="6"/>
  <c r="D31" i="6"/>
  <c r="N34" i="6"/>
  <c r="Q26" i="6"/>
  <c r="F39" i="6"/>
  <c r="G23" i="6"/>
  <c r="L27" i="6"/>
  <c r="M36" i="6"/>
  <c r="J34" i="6"/>
  <c r="O31" i="6"/>
  <c r="J33" i="6"/>
  <c r="N30" i="6"/>
  <c r="K33" i="6"/>
  <c r="M29" i="6"/>
  <c r="J32" i="6"/>
  <c r="F38" i="6"/>
  <c r="L32" i="6"/>
  <c r="N25" i="6"/>
  <c r="P34" i="6"/>
  <c r="H23" i="6"/>
  <c r="O24" i="6"/>
  <c r="G26" i="6"/>
  <c r="N27" i="6"/>
  <c r="Q28" i="6"/>
  <c r="J30" i="6"/>
  <c r="L31" i="6"/>
  <c r="M40" i="6"/>
  <c r="N39" i="6"/>
  <c r="O38" i="6"/>
  <c r="N37" i="6"/>
  <c r="N36" i="6"/>
  <c r="I34" i="6"/>
  <c r="G33" i="6"/>
  <c r="D32" i="6"/>
  <c r="D28" i="6"/>
  <c r="K32" i="6"/>
  <c r="Q38" i="6"/>
  <c r="K34" i="6"/>
  <c r="E37" i="6"/>
  <c r="P23" i="6"/>
  <c r="G37" i="6"/>
  <c r="H37" i="6"/>
  <c r="I37" i="6"/>
  <c r="I23" i="6"/>
  <c r="E25" i="6"/>
  <c r="H26" i="6"/>
  <c r="O27" i="6"/>
  <c r="E29" i="6"/>
  <c r="K30" i="6"/>
  <c r="M31" i="6"/>
  <c r="N40" i="6"/>
  <c r="O39" i="6"/>
  <c r="P38" i="6"/>
  <c r="F32" i="6"/>
  <c r="D27" i="6"/>
  <c r="E36" i="6"/>
  <c r="E28" i="6"/>
  <c r="F36" i="6"/>
  <c r="I25" i="6"/>
  <c r="D40" i="6"/>
  <c r="F24" i="6"/>
  <c r="M33" i="6"/>
  <c r="E27" i="6"/>
  <c r="D35" i="6"/>
  <c r="J23" i="6"/>
  <c r="F25" i="6"/>
  <c r="I26" i="6"/>
  <c r="P27" i="6"/>
  <c r="F29" i="6"/>
  <c r="L30" i="6"/>
  <c r="L34" i="6"/>
  <c r="P31" i="6"/>
  <c r="D25" i="6"/>
  <c r="F28" i="6"/>
  <c r="P30" i="6"/>
  <c r="K28" i="6"/>
  <c r="M32" i="6"/>
  <c r="K23" i="6"/>
  <c r="G25" i="6"/>
  <c r="M26" i="6"/>
  <c r="Q27" i="6"/>
  <c r="J29" i="6"/>
  <c r="M30" i="6"/>
  <c r="H32" i="6"/>
  <c r="L23" i="6"/>
  <c r="D39" i="6"/>
  <c r="P26" i="6"/>
  <c r="G36" i="6"/>
  <c r="O34" i="6"/>
  <c r="O29" i="6"/>
  <c r="I32" i="6"/>
  <c r="L33" i="6"/>
  <c r="G28" i="6"/>
  <c r="E40" i="6"/>
  <c r="O30" i="6"/>
  <c r="N29" i="6"/>
  <c r="E39" i="6"/>
  <c r="N33" i="6"/>
  <c r="G24" i="6"/>
  <c r="I36" i="6"/>
  <c r="D52" i="6"/>
  <c r="J65" i="6"/>
  <c r="I66" i="6"/>
  <c r="H67" i="6"/>
  <c r="D64" i="6"/>
  <c r="E64" i="6"/>
  <c r="F63" i="6"/>
  <c r="G62" i="6"/>
  <c r="H61" i="6"/>
  <c r="K60" i="6"/>
  <c r="L59" i="6"/>
  <c r="K58" i="6"/>
  <c r="L57" i="6"/>
  <c r="M56" i="6"/>
  <c r="N55" i="6"/>
  <c r="F50" i="6"/>
  <c r="E51" i="6"/>
  <c r="Q51" i="6"/>
  <c r="P52" i="6"/>
  <c r="O53" i="6"/>
  <c r="N54" i="6"/>
  <c r="D57" i="6"/>
  <c r="K65" i="6"/>
  <c r="J66" i="6"/>
  <c r="I67" i="6"/>
  <c r="Q64" i="6"/>
  <c r="Q63" i="6"/>
  <c r="E63" i="6"/>
  <c r="F62" i="6"/>
  <c r="G61" i="6"/>
  <c r="L60" i="6"/>
  <c r="M59" i="6"/>
  <c r="J58" i="6"/>
  <c r="K57" i="6"/>
  <c r="L56" i="6"/>
  <c r="M55" i="6"/>
  <c r="G50" i="6"/>
  <c r="F51" i="6"/>
  <c r="E52" i="6"/>
  <c r="Q52" i="6"/>
  <c r="P53" i="6"/>
  <c r="O54" i="6"/>
  <c r="D56" i="6"/>
  <c r="L65" i="6"/>
  <c r="K66" i="6"/>
  <c r="J67" i="6"/>
  <c r="P64" i="6"/>
  <c r="P63" i="6"/>
  <c r="Q62" i="6"/>
  <c r="E62" i="6"/>
  <c r="F61" i="6"/>
  <c r="M60" i="6"/>
  <c r="N59" i="6"/>
  <c r="I58" i="6"/>
  <c r="J57" i="6"/>
  <c r="K56" i="6"/>
  <c r="L55" i="6"/>
  <c r="H50" i="6"/>
  <c r="G51" i="6"/>
  <c r="F52" i="6"/>
  <c r="E53" i="6"/>
  <c r="Q53" i="6"/>
  <c r="P54" i="6"/>
  <c r="D53" i="6"/>
  <c r="M65" i="6"/>
  <c r="L66" i="6"/>
  <c r="K67" i="6"/>
  <c r="O64" i="6"/>
  <c r="O63" i="6"/>
  <c r="P62" i="6"/>
  <c r="Q61" i="6"/>
  <c r="E61" i="6"/>
  <c r="N60" i="6"/>
  <c r="O59" i="6"/>
  <c r="H58" i="6"/>
  <c r="I57" i="6"/>
  <c r="J56" i="6"/>
  <c r="K55" i="6"/>
  <c r="I50" i="6"/>
  <c r="H51" i="6"/>
  <c r="G52" i="6"/>
  <c r="N65" i="6"/>
  <c r="M66" i="6"/>
  <c r="L67" i="6"/>
  <c r="N64" i="6"/>
  <c r="N63" i="6"/>
  <c r="O62" i="6"/>
  <c r="P61" i="6"/>
  <c r="P60" i="6"/>
  <c r="O60" i="6"/>
  <c r="P59" i="6"/>
  <c r="G58" i="6"/>
  <c r="H57" i="6"/>
  <c r="I56" i="6"/>
  <c r="J55" i="6"/>
  <c r="J50" i="6"/>
  <c r="I51" i="6"/>
  <c r="H52" i="6"/>
  <c r="G53" i="6"/>
  <c r="F54" i="6"/>
  <c r="O65" i="6"/>
  <c r="N66" i="6"/>
  <c r="M67" i="6"/>
  <c r="M64" i="6"/>
  <c r="M63" i="6"/>
  <c r="N62" i="6"/>
  <c r="O61" i="6"/>
  <c r="Q60" i="6"/>
  <c r="E59" i="6"/>
  <c r="Q59" i="6"/>
  <c r="F58" i="6"/>
  <c r="G57" i="6"/>
  <c r="H56" i="6"/>
  <c r="I55" i="6"/>
  <c r="K50" i="6"/>
  <c r="J51" i="6"/>
  <c r="I52" i="6"/>
  <c r="H53" i="6"/>
  <c r="G54" i="6"/>
  <c r="P65" i="6"/>
  <c r="O66" i="6"/>
  <c r="N67" i="6"/>
  <c r="L64" i="6"/>
  <c r="L63" i="6"/>
  <c r="M62" i="6"/>
  <c r="N61" i="6"/>
  <c r="E60" i="6"/>
  <c r="F59" i="6"/>
  <c r="Q58" i="6"/>
  <c r="E58" i="6"/>
  <c r="F57" i="6"/>
  <c r="G56" i="6"/>
  <c r="H55" i="6"/>
  <c r="L50" i="6"/>
  <c r="K51" i="6"/>
  <c r="J52" i="6"/>
  <c r="E65" i="6"/>
  <c r="Q65" i="6"/>
  <c r="P66" i="6"/>
  <c r="O67" i="6"/>
  <c r="K64" i="6"/>
  <c r="K63" i="6"/>
  <c r="L62" i="6"/>
  <c r="M61" i="6"/>
  <c r="F60" i="6"/>
  <c r="E67" i="6"/>
  <c r="I63" i="6"/>
  <c r="H60" i="6"/>
  <c r="L58" i="6"/>
  <c r="E56" i="6"/>
  <c r="P50" i="6"/>
  <c r="F53" i="6"/>
  <c r="L54" i="6"/>
  <c r="D63" i="6"/>
  <c r="O55" i="6"/>
  <c r="P56" i="6"/>
  <c r="I54" i="6"/>
  <c r="J63" i="6"/>
  <c r="F67" i="6"/>
  <c r="H63" i="6"/>
  <c r="I60" i="6"/>
  <c r="Q57" i="6"/>
  <c r="Q55" i="6"/>
  <c r="Q50" i="6"/>
  <c r="I53" i="6"/>
  <c r="M54" i="6"/>
  <c r="D62" i="6"/>
  <c r="G59" i="6"/>
  <c r="P58" i="6"/>
  <c r="M50" i="6"/>
  <c r="D51" i="6"/>
  <c r="N52" i="6"/>
  <c r="G67" i="6"/>
  <c r="G63" i="6"/>
  <c r="J60" i="6"/>
  <c r="P57" i="6"/>
  <c r="P55" i="6"/>
  <c r="L51" i="6"/>
  <c r="J53" i="6"/>
  <c r="Q54" i="6"/>
  <c r="D61" i="6"/>
  <c r="M51" i="6"/>
  <c r="F66" i="6"/>
  <c r="G64" i="6"/>
  <c r="M52" i="6"/>
  <c r="N58" i="6"/>
  <c r="F65" i="6"/>
  <c r="P67" i="6"/>
  <c r="K62" i="6"/>
  <c r="O57" i="6"/>
  <c r="K53" i="6"/>
  <c r="D60" i="6"/>
  <c r="E50" i="6"/>
  <c r="I61" i="6"/>
  <c r="N50" i="6"/>
  <c r="O52" i="6"/>
  <c r="G65" i="6"/>
  <c r="Q67" i="6"/>
  <c r="J62" i="6"/>
  <c r="H59" i="6"/>
  <c r="N57" i="6"/>
  <c r="G55" i="6"/>
  <c r="N51" i="6"/>
  <c r="L53" i="6"/>
  <c r="D59" i="6"/>
  <c r="H54" i="6"/>
  <c r="D50" i="6"/>
  <c r="J54" i="6"/>
  <c r="G60" i="6"/>
  <c r="H65" i="6"/>
  <c r="D67" i="6"/>
  <c r="I62" i="6"/>
  <c r="I59" i="6"/>
  <c r="M57" i="6"/>
  <c r="F55" i="6"/>
  <c r="O51" i="6"/>
  <c r="M53" i="6"/>
  <c r="D58" i="6"/>
  <c r="H64" i="6"/>
  <c r="G66" i="6"/>
  <c r="K54" i="6"/>
  <c r="I65" i="6"/>
  <c r="J64" i="6"/>
  <c r="H62" i="6"/>
  <c r="J59" i="6"/>
  <c r="E57" i="6"/>
  <c r="E55" i="6"/>
  <c r="P51" i="6"/>
  <c r="N53" i="6"/>
  <c r="L52" i="6"/>
  <c r="Q66" i="6"/>
  <c r="E66" i="6"/>
  <c r="I64" i="6"/>
  <c r="L61" i="6"/>
  <c r="K59" i="6"/>
  <c r="Q56" i="6"/>
  <c r="D55" i="6"/>
  <c r="K52" i="6"/>
  <c r="E54" i="6"/>
  <c r="D54" i="6"/>
  <c r="K61" i="6"/>
  <c r="H66" i="6"/>
  <c r="N56" i="6"/>
  <c r="D66" i="6"/>
  <c r="M58" i="6"/>
  <c r="F56" i="6"/>
  <c r="J61" i="6"/>
  <c r="O58" i="6"/>
  <c r="O56" i="6"/>
  <c r="O50" i="6"/>
  <c r="D65" i="6"/>
  <c r="F64" i="6"/>
  <c r="H139" i="6"/>
  <c r="I138" i="6"/>
  <c r="J137" i="6"/>
  <c r="K136" i="6"/>
  <c r="L135" i="6"/>
  <c r="M134" i="6"/>
  <c r="H133" i="6"/>
  <c r="G132" i="6"/>
  <c r="F131" i="6"/>
  <c r="E127" i="6"/>
  <c r="Q127" i="6"/>
  <c r="P128" i="6"/>
  <c r="O129" i="6"/>
  <c r="N130" i="6"/>
  <c r="M122" i="6"/>
  <c r="L123" i="6"/>
  <c r="K124" i="6"/>
  <c r="J125" i="6"/>
  <c r="I126" i="6"/>
  <c r="D136" i="6"/>
  <c r="D124" i="6"/>
  <c r="G139" i="6"/>
  <c r="H138" i="6"/>
  <c r="I137" i="6"/>
  <c r="J136" i="6"/>
  <c r="K135" i="6"/>
  <c r="L134" i="6"/>
  <c r="I133" i="6"/>
  <c r="H132" i="6"/>
  <c r="G131" i="6"/>
  <c r="F127" i="6"/>
  <c r="E128" i="6"/>
  <c r="Q128" i="6"/>
  <c r="P129" i="6"/>
  <c r="O130" i="6"/>
  <c r="N122" i="6"/>
  <c r="M123" i="6"/>
  <c r="L124" i="6"/>
  <c r="K125" i="6"/>
  <c r="J126" i="6"/>
  <c r="D135" i="6"/>
  <c r="F139" i="6"/>
  <c r="G138" i="6"/>
  <c r="H137" i="6"/>
  <c r="I136" i="6"/>
  <c r="J135" i="6"/>
  <c r="K134" i="6"/>
  <c r="J133" i="6"/>
  <c r="I132" i="6"/>
  <c r="H131" i="6"/>
  <c r="G127" i="6"/>
  <c r="F128" i="6"/>
  <c r="E129" i="6"/>
  <c r="Q129" i="6"/>
  <c r="P130" i="6"/>
  <c r="O122" i="6"/>
  <c r="N123" i="6"/>
  <c r="M124" i="6"/>
  <c r="L125" i="6"/>
  <c r="K126" i="6"/>
  <c r="D134" i="6"/>
  <c r="Q139" i="6"/>
  <c r="E139" i="6"/>
  <c r="F138" i="6"/>
  <c r="G137" i="6"/>
  <c r="H136" i="6"/>
  <c r="I135" i="6"/>
  <c r="J134" i="6"/>
  <c r="K133" i="6"/>
  <c r="J132" i="6"/>
  <c r="I131" i="6"/>
  <c r="H127" i="6"/>
  <c r="G128" i="6"/>
  <c r="F129" i="6"/>
  <c r="E130" i="6"/>
  <c r="Q130" i="6"/>
  <c r="P122" i="6"/>
  <c r="O123" i="6"/>
  <c r="N124" i="6"/>
  <c r="M125" i="6"/>
  <c r="L126" i="6"/>
  <c r="D133" i="6"/>
  <c r="P139" i="6"/>
  <c r="Q138" i="6"/>
  <c r="E138" i="6"/>
  <c r="F137" i="6"/>
  <c r="G136" i="6"/>
  <c r="H135" i="6"/>
  <c r="I134" i="6"/>
  <c r="L133" i="6"/>
  <c r="K132" i="6"/>
  <c r="J131" i="6"/>
  <c r="I127" i="6"/>
  <c r="H128" i="6"/>
  <c r="G129" i="6"/>
  <c r="F130" i="6"/>
  <c r="E122" i="6"/>
  <c r="Q122" i="6"/>
  <c r="P123" i="6"/>
  <c r="O124" i="6"/>
  <c r="N125" i="6"/>
  <c r="M126" i="6"/>
  <c r="D132" i="6"/>
  <c r="O139" i="6"/>
  <c r="P138" i="6"/>
  <c r="Q137" i="6"/>
  <c r="E137" i="6"/>
  <c r="F136" i="6"/>
  <c r="G135" i="6"/>
  <c r="H134" i="6"/>
  <c r="M133" i="6"/>
  <c r="L132" i="6"/>
  <c r="K131" i="6"/>
  <c r="J127" i="6"/>
  <c r="I128" i="6"/>
  <c r="H129" i="6"/>
  <c r="G130" i="6"/>
  <c r="F122" i="6"/>
  <c r="E123" i="6"/>
  <c r="Q123" i="6"/>
  <c r="P124" i="6"/>
  <c r="O125" i="6"/>
  <c r="N126" i="6"/>
  <c r="D131" i="6"/>
  <c r="N139" i="6"/>
  <c r="O138" i="6"/>
  <c r="P137" i="6"/>
  <c r="Q136" i="6"/>
  <c r="L138" i="6"/>
  <c r="L136" i="6"/>
  <c r="N134" i="6"/>
  <c r="F132" i="6"/>
  <c r="Q131" i="6"/>
  <c r="O128" i="6"/>
  <c r="M130" i="6"/>
  <c r="K123" i="6"/>
  <c r="I125" i="6"/>
  <c r="D137" i="6"/>
  <c r="K138" i="6"/>
  <c r="E136" i="6"/>
  <c r="G134" i="6"/>
  <c r="M132" i="6"/>
  <c r="K127" i="6"/>
  <c r="I129" i="6"/>
  <c r="G122" i="6"/>
  <c r="E124" i="6"/>
  <c r="P125" i="6"/>
  <c r="D130" i="6"/>
  <c r="J138" i="6"/>
  <c r="Q135" i="6"/>
  <c r="F134" i="6"/>
  <c r="N132" i="6"/>
  <c r="L127" i="6"/>
  <c r="J129" i="6"/>
  <c r="H122" i="6"/>
  <c r="F124" i="6"/>
  <c r="Q125" i="6"/>
  <c r="D129" i="6"/>
  <c r="O137" i="6"/>
  <c r="P135" i="6"/>
  <c r="E134" i="6"/>
  <c r="O132" i="6"/>
  <c r="M127" i="6"/>
  <c r="K129" i="6"/>
  <c r="I122" i="6"/>
  <c r="G124" i="6"/>
  <c r="E126" i="6"/>
  <c r="D128" i="6"/>
  <c r="N137" i="6"/>
  <c r="O135" i="6"/>
  <c r="E133" i="6"/>
  <c r="P132" i="6"/>
  <c r="N127" i="6"/>
  <c r="L129" i="6"/>
  <c r="J122" i="6"/>
  <c r="H124" i="6"/>
  <c r="F126" i="6"/>
  <c r="D127" i="6"/>
  <c r="M139" i="6"/>
  <c r="M137" i="6"/>
  <c r="N135" i="6"/>
  <c r="F133" i="6"/>
  <c r="Q132" i="6"/>
  <c r="O127" i="6"/>
  <c r="M129" i="6"/>
  <c r="K122" i="6"/>
  <c r="I124" i="6"/>
  <c r="G126" i="6"/>
  <c r="D126" i="6"/>
  <c r="L139" i="6"/>
  <c r="L137" i="6"/>
  <c r="M135" i="6"/>
  <c r="G133" i="6"/>
  <c r="E131" i="6"/>
  <c r="P127" i="6"/>
  <c r="N129" i="6"/>
  <c r="L122" i="6"/>
  <c r="J124" i="6"/>
  <c r="H126" i="6"/>
  <c r="D125" i="6"/>
  <c r="K139" i="6"/>
  <c r="K137" i="6"/>
  <c r="F135" i="6"/>
  <c r="N133" i="6"/>
  <c r="L131" i="6"/>
  <c r="J128" i="6"/>
  <c r="H130" i="6"/>
  <c r="F123" i="6"/>
  <c r="Q124" i="6"/>
  <c r="O126" i="6"/>
  <c r="J139" i="6"/>
  <c r="P136" i="6"/>
  <c r="E135" i="6"/>
  <c r="O133" i="6"/>
  <c r="M131" i="6"/>
  <c r="K128" i="6"/>
  <c r="I130" i="6"/>
  <c r="G123" i="6"/>
  <c r="E125" i="6"/>
  <c r="P126" i="6"/>
  <c r="I139" i="6"/>
  <c r="O136" i="6"/>
  <c r="Q134" i="6"/>
  <c r="P133" i="6"/>
  <c r="N131" i="6"/>
  <c r="L128" i="6"/>
  <c r="J130" i="6"/>
  <c r="H123" i="6"/>
  <c r="F125" i="6"/>
  <c r="Q126" i="6"/>
  <c r="N138" i="6"/>
  <c r="N136" i="6"/>
  <c r="P134" i="6"/>
  <c r="Q133" i="6"/>
  <c r="O131" i="6"/>
  <c r="M128" i="6"/>
  <c r="K130" i="6"/>
  <c r="I123" i="6"/>
  <c r="G125" i="6"/>
  <c r="D139" i="6"/>
  <c r="M138" i="6"/>
  <c r="M136" i="6"/>
  <c r="O134" i="6"/>
  <c r="E132" i="6"/>
  <c r="P131" i="6"/>
  <c r="N128" i="6"/>
  <c r="L130" i="6"/>
  <c r="J123" i="6"/>
  <c r="H125" i="6"/>
  <c r="D138" i="6"/>
  <c r="O113" i="6"/>
  <c r="N114" i="6"/>
  <c r="M115" i="6"/>
  <c r="I112" i="6"/>
  <c r="J111" i="6"/>
  <c r="K110" i="6"/>
  <c r="J109" i="6"/>
  <c r="I108" i="6"/>
  <c r="H107" i="6"/>
  <c r="G103" i="6"/>
  <c r="F104" i="6"/>
  <c r="E105" i="6"/>
  <c r="Q105" i="6"/>
  <c r="P106" i="6"/>
  <c r="M100" i="6"/>
  <c r="O102" i="6"/>
  <c r="F99" i="6"/>
  <c r="J100" i="6"/>
  <c r="F102" i="6"/>
  <c r="D110" i="6"/>
  <c r="N115" i="6"/>
  <c r="P113" i="6"/>
  <c r="O114" i="6"/>
  <c r="O115" i="6"/>
  <c r="H112" i="6"/>
  <c r="I111" i="6"/>
  <c r="J110" i="6"/>
  <c r="K109" i="6"/>
  <c r="J108" i="6"/>
  <c r="I107" i="6"/>
  <c r="H103" i="6"/>
  <c r="G104" i="6"/>
  <c r="F105" i="6"/>
  <c r="E106" i="6"/>
  <c r="Q106" i="6"/>
  <c r="N100" i="6"/>
  <c r="P102" i="6"/>
  <c r="G99" i="6"/>
  <c r="K100" i="6"/>
  <c r="G102" i="6"/>
  <c r="D109" i="6"/>
  <c r="E113" i="6"/>
  <c r="Q113" i="6"/>
  <c r="P114" i="6"/>
  <c r="P115" i="6"/>
  <c r="G112" i="6"/>
  <c r="H111" i="6"/>
  <c r="I110" i="6"/>
  <c r="L109" i="6"/>
  <c r="K108" i="6"/>
  <c r="J107" i="6"/>
  <c r="I103" i="6"/>
  <c r="H104" i="6"/>
  <c r="G105" i="6"/>
  <c r="F106" i="6"/>
  <c r="M98" i="6"/>
  <c r="O100" i="6"/>
  <c r="Q102" i="6"/>
  <c r="H99" i="6"/>
  <c r="L100" i="6"/>
  <c r="H102" i="6"/>
  <c r="D108" i="6"/>
  <c r="F113" i="6"/>
  <c r="E114" i="6"/>
  <c r="Q114" i="6"/>
  <c r="Q115" i="6"/>
  <c r="F112" i="6"/>
  <c r="G111" i="6"/>
  <c r="H110" i="6"/>
  <c r="M109" i="6"/>
  <c r="L108" i="6"/>
  <c r="K107" i="6"/>
  <c r="J103" i="6"/>
  <c r="I104" i="6"/>
  <c r="H105" i="6"/>
  <c r="G106" i="6"/>
  <c r="N98" i="6"/>
  <c r="P100" i="6"/>
  <c r="E98" i="6"/>
  <c r="I99" i="6"/>
  <c r="E101" i="6"/>
  <c r="I102" i="6"/>
  <c r="D107" i="6"/>
  <c r="G113" i="6"/>
  <c r="F114" i="6"/>
  <c r="E115" i="6"/>
  <c r="Q112" i="6"/>
  <c r="E112" i="6"/>
  <c r="F111" i="6"/>
  <c r="G110" i="6"/>
  <c r="N109" i="6"/>
  <c r="M108" i="6"/>
  <c r="L107" i="6"/>
  <c r="K103" i="6"/>
  <c r="J104" i="6"/>
  <c r="I105" i="6"/>
  <c r="H106" i="6"/>
  <c r="O98" i="6"/>
  <c r="Q100" i="6"/>
  <c r="F98" i="6"/>
  <c r="J99" i="6"/>
  <c r="F101" i="6"/>
  <c r="J102" i="6"/>
  <c r="D106" i="6"/>
  <c r="H113" i="6"/>
  <c r="G114" i="6"/>
  <c r="F115" i="6"/>
  <c r="P112" i="6"/>
  <c r="Q111" i="6"/>
  <c r="E111" i="6"/>
  <c r="F110" i="6"/>
  <c r="O109" i="6"/>
  <c r="N108" i="6"/>
  <c r="M107" i="6"/>
  <c r="L103" i="6"/>
  <c r="K104" i="6"/>
  <c r="J105" i="6"/>
  <c r="I106" i="6"/>
  <c r="P98" i="6"/>
  <c r="M101" i="6"/>
  <c r="G98" i="6"/>
  <c r="N113" i="6"/>
  <c r="L115" i="6"/>
  <c r="K111" i="6"/>
  <c r="I109" i="6"/>
  <c r="G107" i="6"/>
  <c r="E104" i="6"/>
  <c r="P105" i="6"/>
  <c r="Q99" i="6"/>
  <c r="E99" i="6"/>
  <c r="K101" i="6"/>
  <c r="D103" i="6"/>
  <c r="H114" i="6"/>
  <c r="O112" i="6"/>
  <c r="Q110" i="6"/>
  <c r="P109" i="6"/>
  <c r="N107" i="6"/>
  <c r="L104" i="6"/>
  <c r="J106" i="6"/>
  <c r="N101" i="6"/>
  <c r="K99" i="6"/>
  <c r="L101" i="6"/>
  <c r="D102" i="6"/>
  <c r="I114" i="6"/>
  <c r="N112" i="6"/>
  <c r="P110" i="6"/>
  <c r="Q109" i="6"/>
  <c r="O107" i="6"/>
  <c r="M104" i="6"/>
  <c r="K106" i="6"/>
  <c r="O101" i="6"/>
  <c r="L99" i="6"/>
  <c r="E102" i="6"/>
  <c r="D101" i="6"/>
  <c r="J114" i="6"/>
  <c r="M112" i="6"/>
  <c r="O110" i="6"/>
  <c r="E108" i="6"/>
  <c r="P107" i="6"/>
  <c r="N104" i="6"/>
  <c r="L106" i="6"/>
  <c r="P101" i="6"/>
  <c r="E100" i="6"/>
  <c r="K102" i="6"/>
  <c r="D100" i="6"/>
  <c r="K114" i="6"/>
  <c r="L112" i="6"/>
  <c r="N110" i="6"/>
  <c r="F108" i="6"/>
  <c r="Q107" i="6"/>
  <c r="O104" i="6"/>
  <c r="M106" i="6"/>
  <c r="Q101" i="6"/>
  <c r="F100" i="6"/>
  <c r="L102" i="6"/>
  <c r="D98" i="6"/>
  <c r="L114" i="6"/>
  <c r="K112" i="6"/>
  <c r="M110" i="6"/>
  <c r="G108" i="6"/>
  <c r="E103" i="6"/>
  <c r="P104" i="6"/>
  <c r="N106" i="6"/>
  <c r="M102" i="6"/>
  <c r="G100" i="6"/>
  <c r="D115" i="6"/>
  <c r="M114" i="6"/>
  <c r="J112" i="6"/>
  <c r="L110" i="6"/>
  <c r="H108" i="6"/>
  <c r="F103" i="6"/>
  <c r="Q104" i="6"/>
  <c r="O106" i="6"/>
  <c r="N102" i="6"/>
  <c r="H100" i="6"/>
  <c r="D114" i="6"/>
  <c r="I113" i="6"/>
  <c r="G115" i="6"/>
  <c r="P111" i="6"/>
  <c r="E110" i="6"/>
  <c r="O108" i="6"/>
  <c r="M103" i="6"/>
  <c r="K105" i="6"/>
  <c r="Q98" i="6"/>
  <c r="H98" i="6"/>
  <c r="I100" i="6"/>
  <c r="D113" i="6"/>
  <c r="J113" i="6"/>
  <c r="H115" i="6"/>
  <c r="O111" i="6"/>
  <c r="E109" i="6"/>
  <c r="P108" i="6"/>
  <c r="N103" i="6"/>
  <c r="L105" i="6"/>
  <c r="M99" i="6"/>
  <c r="I98" i="6"/>
  <c r="G101" i="6"/>
  <c r="D112" i="6"/>
  <c r="K113" i="6"/>
  <c r="L113" i="6"/>
  <c r="J115" i="6"/>
  <c r="M111" i="6"/>
  <c r="M113" i="6"/>
  <c r="F109" i="6"/>
  <c r="N99" i="6"/>
  <c r="G109" i="6"/>
  <c r="O99" i="6"/>
  <c r="I115" i="6"/>
  <c r="H109" i="6"/>
  <c r="P99" i="6"/>
  <c r="Q108" i="6"/>
  <c r="J98" i="6"/>
  <c r="E107" i="6"/>
  <c r="K98" i="6"/>
  <c r="F107" i="6"/>
  <c r="L98" i="6"/>
  <c r="N105" i="6"/>
  <c r="O103" i="6"/>
  <c r="H101" i="6"/>
  <c r="D105" i="6"/>
  <c r="P103" i="6"/>
  <c r="I101" i="6"/>
  <c r="Q103" i="6"/>
  <c r="D111" i="6"/>
  <c r="J101" i="6"/>
  <c r="K115" i="6"/>
  <c r="M105" i="6"/>
  <c r="N111" i="6"/>
  <c r="L111" i="6"/>
  <c r="O105" i="6"/>
  <c r="D104" i="6"/>
  <c r="H181" i="6"/>
  <c r="G182" i="6"/>
  <c r="F183" i="6"/>
  <c r="E184" i="6"/>
  <c r="Q184" i="6"/>
  <c r="P185" i="6"/>
  <c r="O186" i="6"/>
  <c r="N187" i="6"/>
  <c r="M180" i="6"/>
  <c r="L179" i="6"/>
  <c r="K175" i="6"/>
  <c r="J176" i="6"/>
  <c r="I177" i="6"/>
  <c r="H178" i="6"/>
  <c r="G173" i="6"/>
  <c r="F174" i="6"/>
  <c r="E172" i="6"/>
  <c r="Q172" i="6"/>
  <c r="D176" i="6"/>
  <c r="I181" i="6"/>
  <c r="H182" i="6"/>
  <c r="G183" i="6"/>
  <c r="F184" i="6"/>
  <c r="E185" i="6"/>
  <c r="Q185" i="6"/>
  <c r="P186" i="6"/>
  <c r="O187" i="6"/>
  <c r="N180" i="6"/>
  <c r="M179" i="6"/>
  <c r="L175" i="6"/>
  <c r="K176" i="6"/>
  <c r="J177" i="6"/>
  <c r="I178" i="6"/>
  <c r="H173" i="6"/>
  <c r="G174" i="6"/>
  <c r="F172" i="6"/>
  <c r="D185" i="6"/>
  <c r="D175" i="6"/>
  <c r="J181" i="6"/>
  <c r="I182" i="6"/>
  <c r="H183" i="6"/>
  <c r="G184" i="6"/>
  <c r="F185" i="6"/>
  <c r="E186" i="6"/>
  <c r="Q186" i="6"/>
  <c r="P187" i="6"/>
  <c r="O180" i="6"/>
  <c r="N179" i="6"/>
  <c r="M175" i="6"/>
  <c r="L176" i="6"/>
  <c r="K177" i="6"/>
  <c r="J178" i="6"/>
  <c r="I173" i="6"/>
  <c r="H174" i="6"/>
  <c r="G172" i="6"/>
  <c r="D187" i="6"/>
  <c r="D174" i="6"/>
  <c r="K181" i="6"/>
  <c r="J182" i="6"/>
  <c r="I183" i="6"/>
  <c r="H184" i="6"/>
  <c r="G185" i="6"/>
  <c r="F186" i="6"/>
  <c r="E187" i="6"/>
  <c r="Q187" i="6"/>
  <c r="P180" i="6"/>
  <c r="O179" i="6"/>
  <c r="N175" i="6"/>
  <c r="M176" i="6"/>
  <c r="L177" i="6"/>
  <c r="K178" i="6"/>
  <c r="J173" i="6"/>
  <c r="I174" i="6"/>
  <c r="H172" i="6"/>
  <c r="D186" i="6"/>
  <c r="D173" i="6"/>
  <c r="L181" i="6"/>
  <c r="K182" i="6"/>
  <c r="J183" i="6"/>
  <c r="I184" i="6"/>
  <c r="H185" i="6"/>
  <c r="G186" i="6"/>
  <c r="F187" i="6"/>
  <c r="E180" i="6"/>
  <c r="Q180" i="6"/>
  <c r="P179" i="6"/>
  <c r="O175" i="6"/>
  <c r="N176" i="6"/>
  <c r="M177" i="6"/>
  <c r="L178" i="6"/>
  <c r="K173" i="6"/>
  <c r="J174" i="6"/>
  <c r="I172" i="6"/>
  <c r="D184" i="6"/>
  <c r="D172" i="6"/>
  <c r="M181" i="6"/>
  <c r="L182" i="6"/>
  <c r="K183" i="6"/>
  <c r="J184" i="6"/>
  <c r="I185" i="6"/>
  <c r="H186" i="6"/>
  <c r="G187" i="6"/>
  <c r="F180" i="6"/>
  <c r="E179" i="6"/>
  <c r="Q179" i="6"/>
  <c r="P175" i="6"/>
  <c r="O176" i="6"/>
  <c r="N177" i="6"/>
  <c r="M178" i="6"/>
  <c r="L173" i="6"/>
  <c r="K174" i="6"/>
  <c r="J172" i="6"/>
  <c r="D183" i="6"/>
  <c r="N181" i="6"/>
  <c r="M182" i="6"/>
  <c r="L183" i="6"/>
  <c r="K184" i="6"/>
  <c r="J185" i="6"/>
  <c r="I186" i="6"/>
  <c r="H187" i="6"/>
  <c r="G180" i="6"/>
  <c r="F179" i="6"/>
  <c r="E175" i="6"/>
  <c r="Q175" i="6"/>
  <c r="P176" i="6"/>
  <c r="O177" i="6"/>
  <c r="N178" i="6"/>
  <c r="M173" i="6"/>
  <c r="L174" i="6"/>
  <c r="K172" i="6"/>
  <c r="D182" i="6"/>
  <c r="O181" i="6"/>
  <c r="N182" i="6"/>
  <c r="M183" i="6"/>
  <c r="L184" i="6"/>
  <c r="K185" i="6"/>
  <c r="J186" i="6"/>
  <c r="I187" i="6"/>
  <c r="H180" i="6"/>
  <c r="G179" i="6"/>
  <c r="F175" i="6"/>
  <c r="E176" i="6"/>
  <c r="Q176" i="6"/>
  <c r="P177" i="6"/>
  <c r="O178" i="6"/>
  <c r="N173" i="6"/>
  <c r="M174" i="6"/>
  <c r="L172" i="6"/>
  <c r="D181" i="6"/>
  <c r="P181" i="6"/>
  <c r="O182" i="6"/>
  <c r="N183" i="6"/>
  <c r="M184" i="6"/>
  <c r="L185" i="6"/>
  <c r="K186" i="6"/>
  <c r="J187" i="6"/>
  <c r="I180" i="6"/>
  <c r="H179" i="6"/>
  <c r="G175" i="6"/>
  <c r="F176" i="6"/>
  <c r="E177" i="6"/>
  <c r="Q177" i="6"/>
  <c r="P178" i="6"/>
  <c r="O173" i="6"/>
  <c r="N174" i="6"/>
  <c r="M172" i="6"/>
  <c r="D180" i="6"/>
  <c r="E181" i="6"/>
  <c r="F181" i="6"/>
  <c r="G181" i="6"/>
  <c r="F182" i="6"/>
  <c r="E183" i="6"/>
  <c r="N186" i="6"/>
  <c r="J175" i="6"/>
  <c r="F173" i="6"/>
  <c r="D177" i="6"/>
  <c r="O183" i="6"/>
  <c r="K187" i="6"/>
  <c r="G176" i="6"/>
  <c r="P173" i="6"/>
  <c r="P183" i="6"/>
  <c r="L187" i="6"/>
  <c r="H176" i="6"/>
  <c r="Q173" i="6"/>
  <c r="Q183" i="6"/>
  <c r="M187" i="6"/>
  <c r="I176" i="6"/>
  <c r="E174" i="6"/>
  <c r="N184" i="6"/>
  <c r="J180" i="6"/>
  <c r="F177" i="6"/>
  <c r="O174" i="6"/>
  <c r="O184" i="6"/>
  <c r="K180" i="6"/>
  <c r="G177" i="6"/>
  <c r="P174" i="6"/>
  <c r="P184" i="6"/>
  <c r="L180" i="6"/>
  <c r="H177" i="6"/>
  <c r="Q174" i="6"/>
  <c r="M185" i="6"/>
  <c r="I179" i="6"/>
  <c r="E178" i="6"/>
  <c r="N172" i="6"/>
  <c r="Q181" i="6"/>
  <c r="N185" i="6"/>
  <c r="J179" i="6"/>
  <c r="F178" i="6"/>
  <c r="O172" i="6"/>
  <c r="E182" i="6"/>
  <c r="O185" i="6"/>
  <c r="K179" i="6"/>
  <c r="G178" i="6"/>
  <c r="P172" i="6"/>
  <c r="P182" i="6"/>
  <c r="L186" i="6"/>
  <c r="H175" i="6"/>
  <c r="Q178" i="6"/>
  <c r="D179" i="6"/>
  <c r="Q182" i="6"/>
  <c r="M186" i="6"/>
  <c r="I175" i="6"/>
  <c r="E173" i="6"/>
  <c r="D178" i="6"/>
  <c r="J163" i="6"/>
  <c r="K162" i="6"/>
  <c r="L161" i="6"/>
  <c r="M160" i="6"/>
  <c r="N159" i="6"/>
  <c r="O158" i="6"/>
  <c r="F157" i="6"/>
  <c r="Q156" i="6"/>
  <c r="E156" i="6"/>
  <c r="P155" i="6"/>
  <c r="O151" i="6"/>
  <c r="N152" i="6"/>
  <c r="M153" i="6"/>
  <c r="L154" i="6"/>
  <c r="K146" i="6"/>
  <c r="J147" i="6"/>
  <c r="I148" i="6"/>
  <c r="H149" i="6"/>
  <c r="G150" i="6"/>
  <c r="D162" i="6"/>
  <c r="D150" i="6"/>
  <c r="I163" i="6"/>
  <c r="J162" i="6"/>
  <c r="K161" i="6"/>
  <c r="L160" i="6"/>
  <c r="M159" i="6"/>
  <c r="N158" i="6"/>
  <c r="G157" i="6"/>
  <c r="P156" i="6"/>
  <c r="E155" i="6"/>
  <c r="Q155" i="6"/>
  <c r="P151" i="6"/>
  <c r="O152" i="6"/>
  <c r="N153" i="6"/>
  <c r="M154" i="6"/>
  <c r="L146" i="6"/>
  <c r="K147" i="6"/>
  <c r="J148" i="6"/>
  <c r="I149" i="6"/>
  <c r="H150" i="6"/>
  <c r="D161" i="6"/>
  <c r="D149" i="6"/>
  <c r="H163" i="6"/>
  <c r="I162" i="6"/>
  <c r="J161" i="6"/>
  <c r="K160" i="6"/>
  <c r="L159" i="6"/>
  <c r="M158" i="6"/>
  <c r="H157" i="6"/>
  <c r="O156" i="6"/>
  <c r="F155" i="6"/>
  <c r="E151" i="6"/>
  <c r="Q151" i="6"/>
  <c r="P152" i="6"/>
  <c r="O153" i="6"/>
  <c r="N154" i="6"/>
  <c r="M146" i="6"/>
  <c r="L147" i="6"/>
  <c r="K148" i="6"/>
  <c r="J149" i="6"/>
  <c r="I150" i="6"/>
  <c r="D160" i="6"/>
  <c r="D148" i="6"/>
  <c r="G163" i="6"/>
  <c r="H162" i="6"/>
  <c r="I161" i="6"/>
  <c r="J160" i="6"/>
  <c r="K159" i="6"/>
  <c r="L158" i="6"/>
  <c r="I157" i="6"/>
  <c r="N156" i="6"/>
  <c r="G155" i="6"/>
  <c r="F151" i="6"/>
  <c r="E152" i="6"/>
  <c r="Q152" i="6"/>
  <c r="P153" i="6"/>
  <c r="O154" i="6"/>
  <c r="N146" i="6"/>
  <c r="M147" i="6"/>
  <c r="L148" i="6"/>
  <c r="K149" i="6"/>
  <c r="J150" i="6"/>
  <c r="D159" i="6"/>
  <c r="F163" i="6"/>
  <c r="G162" i="6"/>
  <c r="H161" i="6"/>
  <c r="I160" i="6"/>
  <c r="J159" i="6"/>
  <c r="K158" i="6"/>
  <c r="J157" i="6"/>
  <c r="M156" i="6"/>
  <c r="H155" i="6"/>
  <c r="G151" i="6"/>
  <c r="F152" i="6"/>
  <c r="E153" i="6"/>
  <c r="Q153" i="6"/>
  <c r="P154" i="6"/>
  <c r="O146" i="6"/>
  <c r="N147" i="6"/>
  <c r="M148" i="6"/>
  <c r="L149" i="6"/>
  <c r="K150" i="6"/>
  <c r="D158" i="6"/>
  <c r="Q163" i="6"/>
  <c r="E163" i="6"/>
  <c r="F162" i="6"/>
  <c r="G161" i="6"/>
  <c r="H160" i="6"/>
  <c r="I159" i="6"/>
  <c r="J158" i="6"/>
  <c r="K157" i="6"/>
  <c r="L156" i="6"/>
  <c r="I155" i="6"/>
  <c r="H151" i="6"/>
  <c r="G152" i="6"/>
  <c r="F153" i="6"/>
  <c r="E154" i="6"/>
  <c r="Q154" i="6"/>
  <c r="P146" i="6"/>
  <c r="O147" i="6"/>
  <c r="N148" i="6"/>
  <c r="M149" i="6"/>
  <c r="L150" i="6"/>
  <c r="D157" i="6"/>
  <c r="P163" i="6"/>
  <c r="Q162" i="6"/>
  <c r="E162" i="6"/>
  <c r="F161" i="6"/>
  <c r="G160" i="6"/>
  <c r="H159" i="6"/>
  <c r="I158" i="6"/>
  <c r="L157" i="6"/>
  <c r="K156" i="6"/>
  <c r="J155" i="6"/>
  <c r="I151" i="6"/>
  <c r="H152" i="6"/>
  <c r="G153" i="6"/>
  <c r="F154" i="6"/>
  <c r="E146" i="6"/>
  <c r="Q146" i="6"/>
  <c r="P147" i="6"/>
  <c r="O148" i="6"/>
  <c r="N149" i="6"/>
  <c r="M150" i="6"/>
  <c r="D156" i="6"/>
  <c r="O163" i="6"/>
  <c r="P162" i="6"/>
  <c r="Q161" i="6"/>
  <c r="E161" i="6"/>
  <c r="F160" i="6"/>
  <c r="G159" i="6"/>
  <c r="H158" i="6"/>
  <c r="M157" i="6"/>
  <c r="N163" i="6"/>
  <c r="O162" i="6"/>
  <c r="P161" i="6"/>
  <c r="Q160" i="6"/>
  <c r="E160" i="6"/>
  <c r="F159" i="6"/>
  <c r="G158" i="6"/>
  <c r="N157" i="6"/>
  <c r="I156" i="6"/>
  <c r="L155" i="6"/>
  <c r="K151" i="6"/>
  <c r="J152" i="6"/>
  <c r="I153" i="6"/>
  <c r="H154" i="6"/>
  <c r="G146" i="6"/>
  <c r="F147" i="6"/>
  <c r="E148" i="6"/>
  <c r="Q148" i="6"/>
  <c r="P149" i="6"/>
  <c r="O150" i="6"/>
  <c r="D154" i="6"/>
  <c r="N160" i="6"/>
  <c r="Q157" i="6"/>
  <c r="N151" i="6"/>
  <c r="K154" i="6"/>
  <c r="H148" i="6"/>
  <c r="D163" i="6"/>
  <c r="M163" i="6"/>
  <c r="Q159" i="6"/>
  <c r="J156" i="6"/>
  <c r="I152" i="6"/>
  <c r="F146" i="6"/>
  <c r="P148" i="6"/>
  <c r="D155" i="6"/>
  <c r="L163" i="6"/>
  <c r="P159" i="6"/>
  <c r="H156" i="6"/>
  <c r="K152" i="6"/>
  <c r="H146" i="6"/>
  <c r="E149" i="6"/>
  <c r="D153" i="6"/>
  <c r="K163" i="6"/>
  <c r="O159" i="6"/>
  <c r="G156" i="6"/>
  <c r="L152" i="6"/>
  <c r="I146" i="6"/>
  <c r="F149" i="6"/>
  <c r="D152" i="6"/>
  <c r="N162" i="6"/>
  <c r="E159" i="6"/>
  <c r="F156" i="6"/>
  <c r="M152" i="6"/>
  <c r="J146" i="6"/>
  <c r="G149" i="6"/>
  <c r="D151" i="6"/>
  <c r="M162" i="6"/>
  <c r="Q158" i="6"/>
  <c r="K155" i="6"/>
  <c r="H153" i="6"/>
  <c r="E147" i="6"/>
  <c r="O149" i="6"/>
  <c r="L162" i="6"/>
  <c r="P158" i="6"/>
  <c r="M155" i="6"/>
  <c r="J153" i="6"/>
  <c r="G147" i="6"/>
  <c r="Q149" i="6"/>
  <c r="O161" i="6"/>
  <c r="F158" i="6"/>
  <c r="N155" i="6"/>
  <c r="K153" i="6"/>
  <c r="H147" i="6"/>
  <c r="E150" i="6"/>
  <c r="N161" i="6"/>
  <c r="E158" i="6"/>
  <c r="O155" i="6"/>
  <c r="L153" i="6"/>
  <c r="I147" i="6"/>
  <c r="F150" i="6"/>
  <c r="M161" i="6"/>
  <c r="E157" i="6"/>
  <c r="J151" i="6"/>
  <c r="G154" i="6"/>
  <c r="Q147" i="6"/>
  <c r="N150" i="6"/>
  <c r="P160" i="6"/>
  <c r="O157" i="6"/>
  <c r="L151" i="6"/>
  <c r="I154" i="6"/>
  <c r="F148" i="6"/>
  <c r="P150" i="6"/>
  <c r="O160" i="6"/>
  <c r="P157" i="6"/>
  <c r="M151" i="6"/>
  <c r="J154" i="6"/>
  <c r="G148" i="6"/>
  <c r="Q150" i="6"/>
  <c r="D24" i="6"/>
  <c r="L170" i="6"/>
  <c r="N35" i="6"/>
  <c r="J170" i="6"/>
  <c r="G170" i="6"/>
  <c r="G35" i="6"/>
  <c r="D99" i="6"/>
  <c r="F170" i="6"/>
  <c r="N171" i="6"/>
  <c r="Q35" i="6"/>
  <c r="M35" i="6"/>
  <c r="H35" i="6"/>
  <c r="P35" i="6"/>
  <c r="Y27" i="6"/>
  <c r="L171" i="6"/>
  <c r="N170" i="6"/>
  <c r="F171" i="6"/>
  <c r="Y37" i="6"/>
  <c r="L35" i="6"/>
  <c r="S5" i="4"/>
  <c r="S6" i="4" s="1"/>
  <c r="C17" i="4"/>
  <c r="I15" i="4"/>
  <c r="O13" i="4"/>
  <c r="B15" i="4"/>
  <c r="O12" i="4"/>
  <c r="O11" i="4"/>
  <c r="O10" i="4"/>
  <c r="T9" i="4"/>
  <c r="O9" i="4"/>
  <c r="W8" i="4"/>
  <c r="W10" i="4" s="1"/>
  <c r="F15" i="4" s="1"/>
  <c r="O8" i="4"/>
  <c r="O7" i="4"/>
  <c r="B7" i="4"/>
  <c r="O6" i="4"/>
  <c r="B6" i="4"/>
  <c r="O5" i="4"/>
  <c r="F5" i="4"/>
  <c r="B5" i="4"/>
  <c r="AA4" i="4"/>
  <c r="AH11" i="4" s="1"/>
  <c r="O4" i="4"/>
  <c r="E4" i="4"/>
  <c r="B4" i="4"/>
  <c r="T2" i="4"/>
  <c r="I2" i="4"/>
  <c r="O14" i="4" l="1"/>
  <c r="AA5" i="4"/>
  <c r="AH30" i="4" s="1"/>
  <c r="AJ24" i="4"/>
  <c r="AH24" i="4"/>
  <c r="O16" i="4"/>
  <c r="F7" i="4" s="1"/>
  <c r="AG56" i="4"/>
  <c r="V51" i="2"/>
  <c r="V50" i="2"/>
  <c r="E52" i="3" s="1"/>
  <c r="V49" i="2"/>
  <c r="E51" i="3" s="1"/>
  <c r="V48" i="2"/>
  <c r="E50" i="3" s="1"/>
  <c r="V47" i="2"/>
  <c r="E49" i="3" s="1"/>
  <c r="V46" i="2"/>
  <c r="E48" i="3" s="1"/>
  <c r="V45" i="2"/>
  <c r="E47" i="3" s="1"/>
  <c r="V44" i="2"/>
  <c r="E46" i="3" s="1"/>
  <c r="V43" i="2"/>
  <c r="E45" i="3" s="1"/>
  <c r="E44" i="3"/>
  <c r="V41" i="2"/>
  <c r="E43" i="3" s="1"/>
  <c r="V40" i="2"/>
  <c r="E42" i="3" s="1"/>
  <c r="V39" i="2"/>
  <c r="E41" i="3" s="1"/>
  <c r="V38" i="2"/>
  <c r="E40" i="3" s="1"/>
  <c r="V37" i="2"/>
  <c r="V36" i="2"/>
  <c r="V35" i="2"/>
  <c r="E39" i="3" s="1"/>
  <c r="V34" i="2"/>
  <c r="E38" i="3" s="1"/>
  <c r="V33" i="2"/>
  <c r="E37" i="3" s="1"/>
  <c r="D6" i="3"/>
  <c r="Z54" i="2"/>
  <c r="D59" i="3" s="1"/>
  <c r="V16" i="2"/>
  <c r="V15" i="2"/>
  <c r="V13" i="2"/>
  <c r="V8" i="2"/>
  <c r="V7" i="2"/>
  <c r="V6" i="2"/>
  <c r="AF3" i="2"/>
  <c r="AA24" i="4" l="1"/>
  <c r="AC54" i="4"/>
  <c r="AA30" i="4"/>
  <c r="AL27" i="4"/>
  <c r="AG29" i="4"/>
  <c r="AB27" i="4"/>
  <c r="AL28" i="4"/>
  <c r="AG30" i="4"/>
  <c r="AK24" i="4"/>
  <c r="AB26" i="4"/>
  <c r="AC38" i="4"/>
  <c r="AG57" i="4"/>
  <c r="AD29" i="4"/>
  <c r="AC39" i="4"/>
  <c r="AA28" i="4"/>
  <c r="AK37" i="4"/>
  <c r="AG23" i="4"/>
  <c r="AI40" i="4"/>
  <c r="AB39" i="4"/>
  <c r="AA29" i="4"/>
  <c r="AF29" i="4"/>
  <c r="AL26" i="4"/>
  <c r="AK41" i="4"/>
  <c r="AJ37" i="4"/>
  <c r="AI52" i="4"/>
  <c r="AH37" i="4"/>
  <c r="AG54" i="4"/>
  <c r="AJ29" i="4"/>
  <c r="AL25" i="4"/>
  <c r="AB23" i="4"/>
  <c r="AI24" i="4"/>
  <c r="AI41" i="4"/>
  <c r="AH26" i="4"/>
  <c r="AH39" i="4"/>
  <c r="AG41" i="4"/>
  <c r="AF43" i="4"/>
  <c r="AD52" i="4"/>
  <c r="AD42" i="4"/>
  <c r="AJ42" i="4"/>
  <c r="AD38" i="4"/>
  <c r="AE43" i="4"/>
  <c r="AK40" i="4"/>
  <c r="AA44" i="4"/>
  <c r="AH29" i="4"/>
  <c r="AA41" i="4"/>
  <c r="AG38" i="4"/>
  <c r="AA25" i="4"/>
  <c r="AC26" i="4"/>
  <c r="AH40" i="4"/>
  <c r="AE23" i="4"/>
  <c r="AB28" i="4"/>
  <c r="AD55" i="4"/>
  <c r="AD43" i="4"/>
  <c r="AE39" i="4"/>
  <c r="AL55" i="4"/>
  <c r="AA43" i="4"/>
  <c r="AA53" i="4"/>
  <c r="AL50" i="4"/>
  <c r="AF50" i="4"/>
  <c r="AL54" i="4"/>
  <c r="AB53" i="4"/>
  <c r="AJ55" i="4"/>
  <c r="AB56" i="4"/>
  <c r="AD53" i="4"/>
  <c r="AF39" i="4"/>
  <c r="AA52" i="4"/>
  <c r="AG43" i="4"/>
  <c r="AJ50" i="4"/>
  <c r="AG51" i="4"/>
  <c r="AI30" i="4"/>
  <c r="AH57" i="4"/>
  <c r="AI26" i="4"/>
  <c r="AI42" i="4"/>
  <c r="AC27" i="4"/>
  <c r="AC24" i="4"/>
  <c r="AB30" i="4"/>
  <c r="AG26" i="4"/>
  <c r="AI37" i="4"/>
  <c r="AL24" i="4"/>
  <c r="AC25" i="4"/>
  <c r="AJ28" i="4"/>
  <c r="AC44" i="4"/>
  <c r="AB41" i="4"/>
  <c r="AA54" i="4"/>
  <c r="AB40" i="4"/>
  <c r="AJ43" i="4"/>
  <c r="AL37" i="4"/>
  <c r="AH41" i="4"/>
  <c r="AE53" i="4"/>
  <c r="AH55" i="4"/>
  <c r="AI53" i="4"/>
  <c r="AF53" i="4"/>
  <c r="AK51" i="4"/>
  <c r="I23" i="4"/>
  <c r="H27" i="4"/>
  <c r="H23" i="4"/>
  <c r="G27" i="4"/>
  <c r="G23" i="4"/>
  <c r="F27" i="4"/>
  <c r="F23" i="4"/>
  <c r="E27" i="4"/>
  <c r="E23" i="4"/>
  <c r="D29" i="4"/>
  <c r="D23" i="4"/>
  <c r="D47" i="4"/>
  <c r="H24" i="4"/>
  <c r="H28" i="4"/>
  <c r="G24" i="4"/>
  <c r="G28" i="4"/>
  <c r="F24" i="4"/>
  <c r="F28" i="4"/>
  <c r="E24" i="4"/>
  <c r="E28" i="4"/>
  <c r="D26" i="4"/>
  <c r="D30" i="4"/>
  <c r="D35" i="4"/>
  <c r="H25" i="4"/>
  <c r="H29" i="4"/>
  <c r="G25" i="4"/>
  <c r="G29" i="4"/>
  <c r="F25" i="4"/>
  <c r="F29" i="4"/>
  <c r="E25" i="4"/>
  <c r="E29" i="4"/>
  <c r="D27" i="4"/>
  <c r="D25" i="4"/>
  <c r="P23" i="4"/>
  <c r="H26" i="4"/>
  <c r="H30" i="4"/>
  <c r="G26" i="4"/>
  <c r="G30" i="4"/>
  <c r="F26" i="4"/>
  <c r="F30" i="4"/>
  <c r="E26" i="4"/>
  <c r="E30" i="4"/>
  <c r="D28" i="4"/>
  <c r="D24" i="4"/>
  <c r="V24" i="4"/>
  <c r="AE57" i="4"/>
  <c r="P97" i="4"/>
  <c r="T97" i="4"/>
  <c r="Q98" i="4"/>
  <c r="U98" i="4"/>
  <c r="R99" i="4"/>
  <c r="V99" i="4"/>
  <c r="S100" i="4"/>
  <c r="P101" i="4"/>
  <c r="T101" i="4"/>
  <c r="Q102" i="4"/>
  <c r="U102" i="4"/>
  <c r="R103" i="4"/>
  <c r="V103" i="4"/>
  <c r="S104" i="4"/>
  <c r="O104" i="4"/>
  <c r="K103" i="4"/>
  <c r="L104" i="4"/>
  <c r="J98" i="4"/>
  <c r="N98" i="4"/>
  <c r="L99" i="4"/>
  <c r="J100" i="4"/>
  <c r="N100" i="4"/>
  <c r="L101" i="4"/>
  <c r="J102" i="4"/>
  <c r="N102" i="4"/>
  <c r="M97" i="4"/>
  <c r="E97" i="4"/>
  <c r="I97" i="4"/>
  <c r="H98" i="4"/>
  <c r="G99" i="4"/>
  <c r="F100" i="4"/>
  <c r="E101" i="4"/>
  <c r="I101" i="4"/>
  <c r="H102" i="4"/>
  <c r="G103" i="4"/>
  <c r="F104" i="4"/>
  <c r="D98" i="4"/>
  <c r="D102" i="4"/>
  <c r="Q84" i="4"/>
  <c r="U84" i="4"/>
  <c r="S85" i="4"/>
  <c r="Q86" i="4"/>
  <c r="U86" i="4"/>
  <c r="S87" i="4"/>
  <c r="Q88" i="4"/>
  <c r="U88" i="4"/>
  <c r="S89" i="4"/>
  <c r="Q90" i="4"/>
  <c r="U90" i="4"/>
  <c r="S91" i="4"/>
  <c r="P85" i="4"/>
  <c r="P89" i="4"/>
  <c r="O91" i="4"/>
  <c r="N77" i="4"/>
  <c r="L91" i="4"/>
  <c r="J90" i="4"/>
  <c r="F91" i="4"/>
  <c r="H90" i="4"/>
  <c r="D90" i="4"/>
  <c r="M84" i="4"/>
  <c r="K85" i="4"/>
  <c r="O85" i="4"/>
  <c r="M86" i="4"/>
  <c r="K87" i="4"/>
  <c r="O87" i="4"/>
  <c r="M88" i="4"/>
  <c r="K89" i="4"/>
  <c r="O89" i="4"/>
  <c r="H84" i="4"/>
  <c r="G85" i="4"/>
  <c r="F86" i="4"/>
  <c r="E87" i="4"/>
  <c r="I87" i="4"/>
  <c r="H88" i="4"/>
  <c r="G89" i="4"/>
  <c r="D86" i="4"/>
  <c r="D84" i="4"/>
  <c r="I25" i="4"/>
  <c r="Q97" i="4"/>
  <c r="U97" i="4"/>
  <c r="R98" i="4"/>
  <c r="V98" i="4"/>
  <c r="S99" i="4"/>
  <c r="P100" i="4"/>
  <c r="T100" i="4"/>
  <c r="Q101" i="4"/>
  <c r="U101" i="4"/>
  <c r="R102" i="4"/>
  <c r="V102" i="4"/>
  <c r="S103" i="4"/>
  <c r="P104" i="4"/>
  <c r="T104" i="4"/>
  <c r="O103" i="4"/>
  <c r="L103" i="4"/>
  <c r="M104" i="4"/>
  <c r="K98" i="4"/>
  <c r="O98" i="4"/>
  <c r="M99" i="4"/>
  <c r="K100" i="4"/>
  <c r="O100" i="4"/>
  <c r="M101" i="4"/>
  <c r="K102" i="4"/>
  <c r="O102" i="4"/>
  <c r="N97" i="4"/>
  <c r="F97" i="4"/>
  <c r="E98" i="4"/>
  <c r="I98" i="4"/>
  <c r="H99" i="4"/>
  <c r="G100" i="4"/>
  <c r="F101" i="4"/>
  <c r="E102" i="4"/>
  <c r="I102" i="4"/>
  <c r="H103" i="4"/>
  <c r="G104" i="4"/>
  <c r="D99" i="4"/>
  <c r="D103" i="4"/>
  <c r="R84" i="4"/>
  <c r="V84" i="4"/>
  <c r="T85" i="4"/>
  <c r="R86" i="4"/>
  <c r="V86" i="4"/>
  <c r="T87" i="4"/>
  <c r="R88" i="4"/>
  <c r="V88" i="4"/>
  <c r="T89" i="4"/>
  <c r="R90" i="4"/>
  <c r="V90" i="4"/>
  <c r="T91" i="4"/>
  <c r="P86" i="4"/>
  <c r="P90" i="4"/>
  <c r="O90" i="4"/>
  <c r="M91" i="4"/>
  <c r="K91" i="4"/>
  <c r="I91" i="4"/>
  <c r="E91" i="4"/>
  <c r="G90" i="4"/>
  <c r="J84" i="4"/>
  <c r="N84" i="4"/>
  <c r="L85" i="4"/>
  <c r="J86" i="4"/>
  <c r="N86" i="4"/>
  <c r="L87" i="4"/>
  <c r="J88" i="4"/>
  <c r="N88" i="4"/>
  <c r="L89" i="4"/>
  <c r="E84" i="4"/>
  <c r="I84" i="4"/>
  <c r="H85" i="4"/>
  <c r="G86" i="4"/>
  <c r="F87" i="4"/>
  <c r="E88" i="4"/>
  <c r="I88" i="4"/>
  <c r="H89" i="4"/>
  <c r="D87" i="4"/>
  <c r="D71" i="4"/>
  <c r="I26" i="4"/>
  <c r="R97" i="4"/>
  <c r="V97" i="4"/>
  <c r="S98" i="4"/>
  <c r="P99" i="4"/>
  <c r="T99" i="4"/>
  <c r="Q100" i="4"/>
  <c r="U100" i="4"/>
  <c r="R101" i="4"/>
  <c r="V101" i="4"/>
  <c r="S102" i="4"/>
  <c r="P103" i="4"/>
  <c r="T103" i="4"/>
  <c r="Q104" i="4"/>
  <c r="U104" i="4"/>
  <c r="N104" i="4"/>
  <c r="M103" i="4"/>
  <c r="J104" i="4"/>
  <c r="L98" i="4"/>
  <c r="J99" i="4"/>
  <c r="N99" i="4"/>
  <c r="L100" i="4"/>
  <c r="J101" i="4"/>
  <c r="N101" i="4"/>
  <c r="L102" i="4"/>
  <c r="K97" i="4"/>
  <c r="O97" i="4"/>
  <c r="G97" i="4"/>
  <c r="F98" i="4"/>
  <c r="E99" i="4"/>
  <c r="I99" i="4"/>
  <c r="H100" i="4"/>
  <c r="G101" i="4"/>
  <c r="F102" i="4"/>
  <c r="E103" i="4"/>
  <c r="I103" i="4"/>
  <c r="H104" i="4"/>
  <c r="D100" i="4"/>
  <c r="D104" i="4"/>
  <c r="S84" i="4"/>
  <c r="Q85" i="4"/>
  <c r="U85" i="4"/>
  <c r="S86" i="4"/>
  <c r="S97" i="4"/>
  <c r="P98" i="4"/>
  <c r="T98" i="4"/>
  <c r="Q99" i="4"/>
  <c r="U99" i="4"/>
  <c r="R100" i="4"/>
  <c r="V100" i="4"/>
  <c r="S101" i="4"/>
  <c r="P102" i="4"/>
  <c r="T102" i="4"/>
  <c r="Q103" i="4"/>
  <c r="U103" i="4"/>
  <c r="R104" i="4"/>
  <c r="V104" i="4"/>
  <c r="N103" i="4"/>
  <c r="K104" i="4"/>
  <c r="J103" i="4"/>
  <c r="M98" i="4"/>
  <c r="K99" i="4"/>
  <c r="O99" i="4"/>
  <c r="M100" i="4"/>
  <c r="K101" i="4"/>
  <c r="O101" i="4"/>
  <c r="M102" i="4"/>
  <c r="L97" i="4"/>
  <c r="J97" i="4"/>
  <c r="H97" i="4"/>
  <c r="G98" i="4"/>
  <c r="F99" i="4"/>
  <c r="E100" i="4"/>
  <c r="I100" i="4"/>
  <c r="H101" i="4"/>
  <c r="G102" i="4"/>
  <c r="F103" i="4"/>
  <c r="E104" i="4"/>
  <c r="I104" i="4"/>
  <c r="D101" i="4"/>
  <c r="D97" i="4"/>
  <c r="T84" i="4"/>
  <c r="R85" i="4"/>
  <c r="V85" i="4"/>
  <c r="T86" i="4"/>
  <c r="R87" i="4"/>
  <c r="V87" i="4"/>
  <c r="T88" i="4"/>
  <c r="R89" i="4"/>
  <c r="V89" i="4"/>
  <c r="T90" i="4"/>
  <c r="R91" i="4"/>
  <c r="V91" i="4"/>
  <c r="P88" i="4"/>
  <c r="P84" i="4"/>
  <c r="N90" i="4"/>
  <c r="L90" i="4"/>
  <c r="J91" i="4"/>
  <c r="G91" i="4"/>
  <c r="I90" i="4"/>
  <c r="E90" i="4"/>
  <c r="L84" i="4"/>
  <c r="J85" i="4"/>
  <c r="N85" i="4"/>
  <c r="L86" i="4"/>
  <c r="J87" i="4"/>
  <c r="S88" i="4"/>
  <c r="Q91" i="4"/>
  <c r="N91" i="4"/>
  <c r="D91" i="4"/>
  <c r="M85" i="4"/>
  <c r="N87" i="4"/>
  <c r="J89" i="4"/>
  <c r="G84" i="4"/>
  <c r="E86" i="4"/>
  <c r="H87" i="4"/>
  <c r="F89" i="4"/>
  <c r="D89" i="4"/>
  <c r="I27" i="4"/>
  <c r="I29" i="4"/>
  <c r="J24" i="4"/>
  <c r="J26" i="4"/>
  <c r="J28" i="4"/>
  <c r="L23" i="4"/>
  <c r="L24" i="4"/>
  <c r="L25" i="4"/>
  <c r="L26" i="4"/>
  <c r="L27" i="4"/>
  <c r="N28" i="4"/>
  <c r="J30" i="4"/>
  <c r="L30" i="4"/>
  <c r="T29" i="4"/>
  <c r="V23" i="4"/>
  <c r="N24" i="4"/>
  <c r="K29" i="4"/>
  <c r="O23" i="4"/>
  <c r="K30" i="4"/>
  <c r="Q89" i="4"/>
  <c r="U91" i="4"/>
  <c r="M90" i="4"/>
  <c r="F90" i="4"/>
  <c r="K86" i="4"/>
  <c r="K88" i="4"/>
  <c r="M89" i="4"/>
  <c r="E85" i="4"/>
  <c r="H86" i="4"/>
  <c r="F88" i="4"/>
  <c r="I89" i="4"/>
  <c r="I24" i="4"/>
  <c r="I30" i="4"/>
  <c r="K24" i="4"/>
  <c r="K26" i="4"/>
  <c r="K28" i="4"/>
  <c r="M23" i="4"/>
  <c r="M24" i="4"/>
  <c r="M25" i="4"/>
  <c r="M26" i="4"/>
  <c r="M27" i="4"/>
  <c r="O28" i="4"/>
  <c r="L29" i="4"/>
  <c r="M30" i="4"/>
  <c r="N23" i="4"/>
  <c r="N27" i="4"/>
  <c r="N29" i="4"/>
  <c r="O24" i="4"/>
  <c r="J29" i="4"/>
  <c r="Q87" i="4"/>
  <c r="U89" i="4"/>
  <c r="P87" i="4"/>
  <c r="K90" i="4"/>
  <c r="K84" i="4"/>
  <c r="O86" i="4"/>
  <c r="L88" i="4"/>
  <c r="N89" i="4"/>
  <c r="F85" i="4"/>
  <c r="I86" i="4"/>
  <c r="G88" i="4"/>
  <c r="D85" i="4"/>
  <c r="J23" i="4"/>
  <c r="J25" i="4"/>
  <c r="J27" i="4"/>
  <c r="L28" i="4"/>
  <c r="N25" i="4"/>
  <c r="N26" i="4"/>
  <c r="M29" i="4"/>
  <c r="O26" i="4"/>
  <c r="O27" i="4"/>
  <c r="U87" i="4"/>
  <c r="S90" i="4"/>
  <c r="P91" i="4"/>
  <c r="H91" i="4"/>
  <c r="O84" i="4"/>
  <c r="M87" i="4"/>
  <c r="O88" i="4"/>
  <c r="F84" i="4"/>
  <c r="I85" i="4"/>
  <c r="G87" i="4"/>
  <c r="E89" i="4"/>
  <c r="D88" i="4"/>
  <c r="I28" i="4"/>
  <c r="K23" i="4"/>
  <c r="K25" i="4"/>
  <c r="K27" i="4"/>
  <c r="M28" i="4"/>
  <c r="O25" i="4"/>
  <c r="R29" i="4"/>
  <c r="AF27" i="4"/>
  <c r="AF30" i="4"/>
  <c r="AF23" i="4"/>
  <c r="AC28" i="4"/>
  <c r="AD28" i="4"/>
  <c r="AE41" i="4"/>
  <c r="AH25" i="4"/>
  <c r="AF26" i="4"/>
  <c r="AH23" i="4"/>
  <c r="AB25" i="4"/>
  <c r="AK26" i="4"/>
  <c r="AI28" i="4"/>
  <c r="AB38" i="4"/>
  <c r="AH43" i="4"/>
  <c r="AJ26" i="4"/>
  <c r="AI23" i="4"/>
  <c r="AG25" i="4"/>
  <c r="AE27" i="4"/>
  <c r="AC29" i="4"/>
  <c r="AK38" i="4"/>
  <c r="AH52" i="4"/>
  <c r="AL39" i="4"/>
  <c r="AF41" i="4"/>
  <c r="AD44" i="4"/>
  <c r="AE55" i="4"/>
  <c r="AL38" i="4"/>
  <c r="AF40" i="4"/>
  <c r="AA42" i="4"/>
  <c r="AH50" i="4"/>
  <c r="AF57" i="4"/>
  <c r="AA38" i="4"/>
  <c r="AC40" i="4"/>
  <c r="AL41" i="4"/>
  <c r="AB44" i="4"/>
  <c r="AA56" i="4"/>
  <c r="AL52" i="4"/>
  <c r="AC42" i="4"/>
  <c r="AE50" i="4"/>
  <c r="AI55" i="4"/>
  <c r="AJ51" i="4"/>
  <c r="AF54" i="4"/>
  <c r="AC50" i="4"/>
  <c r="AK52" i="4"/>
  <c r="AG55" i="4"/>
  <c r="AA50" i="4"/>
  <c r="AJ30" i="4"/>
  <c r="AH56" i="4"/>
  <c r="AJ56" i="4"/>
  <c r="AI29" i="4"/>
  <c r="AJ27" i="4"/>
  <c r="AF38" i="4"/>
  <c r="AG24" i="4"/>
  <c r="AD24" i="4"/>
  <c r="AF37" i="4"/>
  <c r="AB43" i="4"/>
  <c r="AC23" i="4"/>
  <c r="AH28" i="4"/>
  <c r="AL23" i="4"/>
  <c r="AF25" i="4"/>
  <c r="AH27" i="4"/>
  <c r="AB29" i="4"/>
  <c r="AJ38" i="4"/>
  <c r="AK28" i="4"/>
  <c r="AK27" i="4"/>
  <c r="AB24" i="4"/>
  <c r="AD26" i="4"/>
  <c r="AI27" i="4"/>
  <c r="AE30" i="4"/>
  <c r="AL40" i="4"/>
  <c r="AL53" i="4"/>
  <c r="AA40" i="4"/>
  <c r="AE42" i="4"/>
  <c r="AJ44" i="4"/>
  <c r="AG37" i="4"/>
  <c r="AA39" i="4"/>
  <c r="AJ40" i="4"/>
  <c r="AL42" i="4"/>
  <c r="AL51" i="4"/>
  <c r="AC30" i="4"/>
  <c r="AI38" i="4"/>
  <c r="AG40" i="4"/>
  <c r="AB42" i="4"/>
  <c r="AI50" i="4"/>
  <c r="AD50" i="4"/>
  <c r="AH53" i="4"/>
  <c r="AG42" i="4"/>
  <c r="AA51" i="4"/>
  <c r="AE56" i="4"/>
  <c r="AB52" i="4"/>
  <c r="AJ54" i="4"/>
  <c r="AG50" i="4"/>
  <c r="AC53" i="4"/>
  <c r="AK55" i="4"/>
  <c r="AD56" i="4"/>
  <c r="AK42" i="4"/>
  <c r="AE44" i="4"/>
  <c r="AI51" i="4"/>
  <c r="AE54" i="4"/>
  <c r="AC57" i="4"/>
  <c r="AB51" i="4"/>
  <c r="AF52" i="4"/>
  <c r="AJ53" i="4"/>
  <c r="AB55" i="4"/>
  <c r="AF56" i="4"/>
  <c r="AK50" i="4"/>
  <c r="AC52" i="4"/>
  <c r="AG53" i="4"/>
  <c r="AK54" i="4"/>
  <c r="AC56" i="4"/>
  <c r="AH12" i="4"/>
  <c r="AA61" i="4" s="1"/>
  <c r="AI56" i="4"/>
  <c r="AJ57" i="4"/>
  <c r="AI57" i="4"/>
  <c r="AD25" i="4"/>
  <c r="AG28" i="4"/>
  <c r="AE37" i="4"/>
  <c r="AH44" i="4"/>
  <c r="AA26" i="4"/>
  <c r="AI25" i="4"/>
  <c r="AE29" i="4"/>
  <c r="AD40" i="4"/>
  <c r="AJ23" i="4"/>
  <c r="AK23" i="4"/>
  <c r="AG27" i="4"/>
  <c r="AD23" i="4"/>
  <c r="AE24" i="4"/>
  <c r="AJ25" i="4"/>
  <c r="AD27" i="4"/>
  <c r="AE28" i="4"/>
  <c r="AD30" i="4"/>
  <c r="AG39" i="4"/>
  <c r="AE26" i="4"/>
  <c r="AE25" i="4"/>
  <c r="AA23" i="4"/>
  <c r="AF24" i="4"/>
  <c r="AK25" i="4"/>
  <c r="AA27" i="4"/>
  <c r="AF28" i="4"/>
  <c r="AB37" i="4"/>
  <c r="AK39" i="4"/>
  <c r="AD51" i="4"/>
  <c r="AD39" i="4"/>
  <c r="AE40" i="4"/>
  <c r="AJ41" i="4"/>
  <c r="AI43" i="4"/>
  <c r="AE51" i="4"/>
  <c r="AC37" i="4"/>
  <c r="AH38" i="4"/>
  <c r="AI39" i="4"/>
  <c r="AC41" i="4"/>
  <c r="AF42" i="4"/>
  <c r="AF44" i="4"/>
  <c r="AH54" i="4"/>
  <c r="AD37" i="4"/>
  <c r="AE38" i="4"/>
  <c r="AJ39" i="4"/>
  <c r="AD41" i="4"/>
  <c r="AH42" i="4"/>
  <c r="AG44" i="4"/>
  <c r="AI54" i="4"/>
  <c r="AH51" i="4"/>
  <c r="AD54" i="4"/>
  <c r="AB57" i="4"/>
  <c r="AC43" i="4"/>
  <c r="AI44" i="4"/>
  <c r="AE52" i="4"/>
  <c r="AA55" i="4"/>
  <c r="AB50" i="4"/>
  <c r="AF51" i="4"/>
  <c r="AJ52" i="4"/>
  <c r="AB54" i="4"/>
  <c r="AF55" i="4"/>
  <c r="AD57" i="4"/>
  <c r="AC51" i="4"/>
  <c r="AG52" i="4"/>
  <c r="AK53" i="4"/>
  <c r="AC55" i="4"/>
  <c r="AA57" i="4"/>
  <c r="AA37" i="4"/>
  <c r="U78" i="4"/>
  <c r="Q78" i="4"/>
  <c r="M78" i="4"/>
  <c r="I78" i="4"/>
  <c r="E78" i="4"/>
  <c r="T77" i="4"/>
  <c r="P77" i="4"/>
  <c r="L77" i="4"/>
  <c r="H77" i="4"/>
  <c r="D77" i="4"/>
  <c r="S76" i="4"/>
  <c r="O76" i="4"/>
  <c r="K76" i="4"/>
  <c r="G76" i="4"/>
  <c r="V75" i="4"/>
  <c r="R75" i="4"/>
  <c r="N75" i="4"/>
  <c r="J75" i="4"/>
  <c r="F75" i="4"/>
  <c r="U74" i="4"/>
  <c r="Q74" i="4"/>
  <c r="M74" i="4"/>
  <c r="I74" i="4"/>
  <c r="E74" i="4"/>
  <c r="T73" i="4"/>
  <c r="P73" i="4"/>
  <c r="L73" i="4"/>
  <c r="H73" i="4"/>
  <c r="D73" i="4"/>
  <c r="S72" i="4"/>
  <c r="O72" i="4"/>
  <c r="K72" i="4"/>
  <c r="G72" i="4"/>
  <c r="V71" i="4"/>
  <c r="R71" i="4"/>
  <c r="N71" i="4"/>
  <c r="J71" i="4"/>
  <c r="F71" i="4"/>
  <c r="U66" i="4"/>
  <c r="Q66" i="4"/>
  <c r="M66" i="4"/>
  <c r="I66" i="4"/>
  <c r="E66" i="4"/>
  <c r="T65" i="4"/>
  <c r="P65" i="4"/>
  <c r="L65" i="4"/>
  <c r="H65" i="4"/>
  <c r="D65" i="4"/>
  <c r="S64" i="4"/>
  <c r="O64" i="4"/>
  <c r="K64" i="4"/>
  <c r="G64" i="4"/>
  <c r="V63" i="4"/>
  <c r="R63" i="4"/>
  <c r="N63" i="4"/>
  <c r="J63" i="4"/>
  <c r="F63" i="4"/>
  <c r="T78" i="4"/>
  <c r="P78" i="4"/>
  <c r="L78" i="4"/>
  <c r="H78" i="4"/>
  <c r="D78" i="4"/>
  <c r="S77" i="4"/>
  <c r="O77" i="4"/>
  <c r="K77" i="4"/>
  <c r="G77" i="4"/>
  <c r="V76" i="4"/>
  <c r="R76" i="4"/>
  <c r="N76" i="4"/>
  <c r="J76" i="4"/>
  <c r="F76" i="4"/>
  <c r="U75" i="4"/>
  <c r="Q75" i="4"/>
  <c r="M75" i="4"/>
  <c r="I75" i="4"/>
  <c r="E75" i="4"/>
  <c r="T74" i="4"/>
  <c r="P74" i="4"/>
  <c r="L74" i="4"/>
  <c r="H74" i="4"/>
  <c r="D74" i="4"/>
  <c r="S73" i="4"/>
  <c r="O73" i="4"/>
  <c r="K73" i="4"/>
  <c r="G73" i="4"/>
  <c r="V72" i="4"/>
  <c r="R72" i="4"/>
  <c r="N72" i="4"/>
  <c r="J72" i="4"/>
  <c r="F72" i="4"/>
  <c r="U71" i="4"/>
  <c r="Q71" i="4"/>
  <c r="M71" i="4"/>
  <c r="I71" i="4"/>
  <c r="E71" i="4"/>
  <c r="T66" i="4"/>
  <c r="S78" i="4"/>
  <c r="K78" i="4"/>
  <c r="V77" i="4"/>
  <c r="F77" i="4"/>
  <c r="Q76" i="4"/>
  <c r="I76" i="4"/>
  <c r="T75" i="4"/>
  <c r="L75" i="4"/>
  <c r="D75" i="4"/>
  <c r="O74" i="4"/>
  <c r="G74" i="4"/>
  <c r="R73" i="4"/>
  <c r="J73" i="4"/>
  <c r="U72" i="4"/>
  <c r="M72" i="4"/>
  <c r="E72" i="4"/>
  <c r="P71" i="4"/>
  <c r="H71" i="4"/>
  <c r="S66" i="4"/>
  <c r="N66" i="4"/>
  <c r="H66" i="4"/>
  <c r="V65" i="4"/>
  <c r="Q65" i="4"/>
  <c r="K65" i="4"/>
  <c r="F65" i="4"/>
  <c r="T64" i="4"/>
  <c r="N64" i="4"/>
  <c r="I64" i="4"/>
  <c r="D64" i="4"/>
  <c r="Q63" i="4"/>
  <c r="L63" i="4"/>
  <c r="G63" i="4"/>
  <c r="U62" i="4"/>
  <c r="Q62" i="4"/>
  <c r="M62" i="4"/>
  <c r="I62" i="4"/>
  <c r="E62" i="4"/>
  <c r="T61" i="4"/>
  <c r="P61" i="4"/>
  <c r="L61" i="4"/>
  <c r="H61" i="4"/>
  <c r="D61" i="4"/>
  <c r="S60" i="4"/>
  <c r="O60" i="4"/>
  <c r="K60" i="4"/>
  <c r="G60" i="4"/>
  <c r="V59" i="4"/>
  <c r="R59" i="4"/>
  <c r="N59" i="4"/>
  <c r="J59" i="4"/>
  <c r="F59" i="4"/>
  <c r="U54" i="4"/>
  <c r="Q54" i="4"/>
  <c r="M54" i="4"/>
  <c r="I54" i="4"/>
  <c r="E54" i="4"/>
  <c r="T53" i="4"/>
  <c r="P53" i="4"/>
  <c r="L53" i="4"/>
  <c r="H53" i="4"/>
  <c r="D53" i="4"/>
  <c r="S52" i="4"/>
  <c r="O52" i="4"/>
  <c r="K52" i="4"/>
  <c r="G52" i="4"/>
  <c r="V51" i="4"/>
  <c r="R51" i="4"/>
  <c r="N51" i="4"/>
  <c r="J51" i="4"/>
  <c r="F51" i="4"/>
  <c r="U50" i="4"/>
  <c r="Q50" i="4"/>
  <c r="M50" i="4"/>
  <c r="I50" i="4"/>
  <c r="E50" i="4"/>
  <c r="T49" i="4"/>
  <c r="P49" i="4"/>
  <c r="L49" i="4"/>
  <c r="H49" i="4"/>
  <c r="D49" i="4"/>
  <c r="S48" i="4"/>
  <c r="O48" i="4"/>
  <c r="K48" i="4"/>
  <c r="G48" i="4"/>
  <c r="V47" i="4"/>
  <c r="R47" i="4"/>
  <c r="N47" i="4"/>
  <c r="J47" i="4"/>
  <c r="F47" i="4"/>
  <c r="U42" i="4"/>
  <c r="Q42" i="4"/>
  <c r="M42" i="4"/>
  <c r="I42" i="4"/>
  <c r="E42" i="4"/>
  <c r="R78" i="4"/>
  <c r="J78" i="4"/>
  <c r="U77" i="4"/>
  <c r="M77" i="4"/>
  <c r="E77" i="4"/>
  <c r="P76" i="4"/>
  <c r="H76" i="4"/>
  <c r="S75" i="4"/>
  <c r="K75" i="4"/>
  <c r="V74" i="4"/>
  <c r="N74" i="4"/>
  <c r="F74" i="4"/>
  <c r="Q73" i="4"/>
  <c r="I73" i="4"/>
  <c r="T72" i="4"/>
  <c r="L72" i="4"/>
  <c r="D72" i="4"/>
  <c r="O71" i="4"/>
  <c r="G71" i="4"/>
  <c r="R66" i="4"/>
  <c r="L66" i="4"/>
  <c r="G66" i="4"/>
  <c r="U65" i="4"/>
  <c r="O65" i="4"/>
  <c r="J65" i="4"/>
  <c r="E65" i="4"/>
  <c r="R64" i="4"/>
  <c r="M64" i="4"/>
  <c r="H64" i="4"/>
  <c r="U63" i="4"/>
  <c r="P63" i="4"/>
  <c r="K63" i="4"/>
  <c r="E63" i="4"/>
  <c r="T62" i="4"/>
  <c r="P62" i="4"/>
  <c r="L62" i="4"/>
  <c r="H62" i="4"/>
  <c r="D62" i="4"/>
  <c r="S61" i="4"/>
  <c r="O61" i="4"/>
  <c r="K61" i="4"/>
  <c r="G61" i="4"/>
  <c r="V60" i="4"/>
  <c r="R60" i="4"/>
  <c r="N60" i="4"/>
  <c r="J60" i="4"/>
  <c r="F60" i="4"/>
  <c r="U59" i="4"/>
  <c r="Q59" i="4"/>
  <c r="M59" i="4"/>
  <c r="I59" i="4"/>
  <c r="E59" i="4"/>
  <c r="T54" i="4"/>
  <c r="P54" i="4"/>
  <c r="L54" i="4"/>
  <c r="H54" i="4"/>
  <c r="D54" i="4"/>
  <c r="S53" i="4"/>
  <c r="O53" i="4"/>
  <c r="K53" i="4"/>
  <c r="G53" i="4"/>
  <c r="V52" i="4"/>
  <c r="R52" i="4"/>
  <c r="N52" i="4"/>
  <c r="J52" i="4"/>
  <c r="F52" i="4"/>
  <c r="U51" i="4"/>
  <c r="Q51" i="4"/>
  <c r="M51" i="4"/>
  <c r="I51" i="4"/>
  <c r="E51" i="4"/>
  <c r="O78" i="4"/>
  <c r="R77" i="4"/>
  <c r="U76" i="4"/>
  <c r="E76" i="4"/>
  <c r="H75" i="4"/>
  <c r="K74" i="4"/>
  <c r="N73" i="4"/>
  <c r="Q72" i="4"/>
  <c r="T71" i="4"/>
  <c r="K66" i="4"/>
  <c r="S65" i="4"/>
  <c r="I65" i="4"/>
  <c r="Q64" i="4"/>
  <c r="F64" i="4"/>
  <c r="O63" i="4"/>
  <c r="D63" i="4"/>
  <c r="O62" i="4"/>
  <c r="G62" i="4"/>
  <c r="R61" i="4"/>
  <c r="J61" i="4"/>
  <c r="U60" i="4"/>
  <c r="M60" i="4"/>
  <c r="E60" i="4"/>
  <c r="P59" i="4"/>
  <c r="H59" i="4"/>
  <c r="S54" i="4"/>
  <c r="K54" i="4"/>
  <c r="V53" i="4"/>
  <c r="N53" i="4"/>
  <c r="F53" i="4"/>
  <c r="Q52" i="4"/>
  <c r="I52" i="4"/>
  <c r="T51" i="4"/>
  <c r="L51" i="4"/>
  <c r="D51" i="4"/>
  <c r="R50" i="4"/>
  <c r="L50" i="4"/>
  <c r="G50" i="4"/>
  <c r="U49" i="4"/>
  <c r="O49" i="4"/>
  <c r="J49" i="4"/>
  <c r="E49" i="4"/>
  <c r="R48" i="4"/>
  <c r="M48" i="4"/>
  <c r="H48" i="4"/>
  <c r="U47" i="4"/>
  <c r="P47" i="4"/>
  <c r="K47" i="4"/>
  <c r="E47" i="4"/>
  <c r="S42" i="4"/>
  <c r="N42" i="4"/>
  <c r="H42" i="4"/>
  <c r="V41" i="4"/>
  <c r="R41" i="4"/>
  <c r="N41" i="4"/>
  <c r="J41" i="4"/>
  <c r="F41" i="4"/>
  <c r="U40" i="4"/>
  <c r="Q40" i="4"/>
  <c r="M40" i="4"/>
  <c r="I40" i="4"/>
  <c r="E40" i="4"/>
  <c r="T39" i="4"/>
  <c r="P39" i="4"/>
  <c r="L39" i="4"/>
  <c r="H39" i="4"/>
  <c r="D39" i="4"/>
  <c r="S38" i="4"/>
  <c r="O38" i="4"/>
  <c r="K38" i="4"/>
  <c r="G38" i="4"/>
  <c r="V37" i="4"/>
  <c r="R37" i="4"/>
  <c r="N37" i="4"/>
  <c r="J37" i="4"/>
  <c r="F37" i="4"/>
  <c r="U36" i="4"/>
  <c r="Q36" i="4"/>
  <c r="M36" i="4"/>
  <c r="I36" i="4"/>
  <c r="E36" i="4"/>
  <c r="T35" i="4"/>
  <c r="P35" i="4"/>
  <c r="L35" i="4"/>
  <c r="H35" i="4"/>
  <c r="U30" i="4"/>
  <c r="Q30" i="4"/>
  <c r="N78" i="4"/>
  <c r="Q77" i="4"/>
  <c r="T76" i="4"/>
  <c r="D76" i="4"/>
  <c r="G75" i="4"/>
  <c r="J74" i="4"/>
  <c r="M73" i="4"/>
  <c r="P72" i="4"/>
  <c r="S71" i="4"/>
  <c r="V66" i="4"/>
  <c r="J66" i="4"/>
  <c r="R65" i="4"/>
  <c r="G65" i="4"/>
  <c r="P64" i="4"/>
  <c r="E64" i="4"/>
  <c r="M63" i="4"/>
  <c r="V62" i="4"/>
  <c r="N62" i="4"/>
  <c r="F62" i="4"/>
  <c r="Q61" i="4"/>
  <c r="I61" i="4"/>
  <c r="T60" i="4"/>
  <c r="L60" i="4"/>
  <c r="D60" i="4"/>
  <c r="O59" i="4"/>
  <c r="G59" i="4"/>
  <c r="R54" i="4"/>
  <c r="J54" i="4"/>
  <c r="U53" i="4"/>
  <c r="M53" i="4"/>
  <c r="E53" i="4"/>
  <c r="P52" i="4"/>
  <c r="H52" i="4"/>
  <c r="S51" i="4"/>
  <c r="K51" i="4"/>
  <c r="V50" i="4"/>
  <c r="P50" i="4"/>
  <c r="K50" i="4"/>
  <c r="F50" i="4"/>
  <c r="S49" i="4"/>
  <c r="N49" i="4"/>
  <c r="I49" i="4"/>
  <c r="V48" i="4"/>
  <c r="Q48" i="4"/>
  <c r="L48" i="4"/>
  <c r="F48" i="4"/>
  <c r="T47" i="4"/>
  <c r="O47" i="4"/>
  <c r="I47" i="4"/>
  <c r="R42" i="4"/>
  <c r="L42" i="4"/>
  <c r="G42" i="4"/>
  <c r="U41" i="4"/>
  <c r="Q41" i="4"/>
  <c r="M41" i="4"/>
  <c r="I41" i="4"/>
  <c r="E41" i="4"/>
  <c r="T40" i="4"/>
  <c r="P40" i="4"/>
  <c r="L40" i="4"/>
  <c r="H40" i="4"/>
  <c r="D40" i="4"/>
  <c r="S39" i="4"/>
  <c r="O39" i="4"/>
  <c r="K39" i="4"/>
  <c r="G39" i="4"/>
  <c r="V38" i="4"/>
  <c r="R38" i="4"/>
  <c r="N38" i="4"/>
  <c r="J38" i="4"/>
  <c r="F38" i="4"/>
  <c r="U37" i="4"/>
  <c r="Q37" i="4"/>
  <c r="M37" i="4"/>
  <c r="I37" i="4"/>
  <c r="E37" i="4"/>
  <c r="T36" i="4"/>
  <c r="P36" i="4"/>
  <c r="L36" i="4"/>
  <c r="G78" i="4"/>
  <c r="J77" i="4"/>
  <c r="M76" i="4"/>
  <c r="P75" i="4"/>
  <c r="S74" i="4"/>
  <c r="V73" i="4"/>
  <c r="F73" i="4"/>
  <c r="I72" i="4"/>
  <c r="L71" i="4"/>
  <c r="P66" i="4"/>
  <c r="F66" i="4"/>
  <c r="N65" i="4"/>
  <c r="V64" i="4"/>
  <c r="L64" i="4"/>
  <c r="T63" i="4"/>
  <c r="I63" i="4"/>
  <c r="S62" i="4"/>
  <c r="K62" i="4"/>
  <c r="V61" i="4"/>
  <c r="N61" i="4"/>
  <c r="F61" i="4"/>
  <c r="Q60" i="4"/>
  <c r="I60" i="4"/>
  <c r="T59" i="4"/>
  <c r="L59" i="4"/>
  <c r="D59" i="4"/>
  <c r="O54" i="4"/>
  <c r="G54" i="4"/>
  <c r="R53" i="4"/>
  <c r="J53" i="4"/>
  <c r="U52" i="4"/>
  <c r="M52" i="4"/>
  <c r="E52" i="4"/>
  <c r="P51" i="4"/>
  <c r="H51" i="4"/>
  <c r="T50" i="4"/>
  <c r="O50" i="4"/>
  <c r="J50" i="4"/>
  <c r="D50" i="4"/>
  <c r="R49" i="4"/>
  <c r="M49" i="4"/>
  <c r="G49" i="4"/>
  <c r="U48" i="4"/>
  <c r="P48" i="4"/>
  <c r="J48" i="4"/>
  <c r="E48" i="4"/>
  <c r="S47" i="4"/>
  <c r="M47" i="4"/>
  <c r="H47" i="4"/>
  <c r="V42" i="4"/>
  <c r="P42" i="4"/>
  <c r="K42" i="4"/>
  <c r="F42" i="4"/>
  <c r="T41" i="4"/>
  <c r="P41" i="4"/>
  <c r="L41" i="4"/>
  <c r="H41" i="4"/>
  <c r="D41" i="4"/>
  <c r="S40" i="4"/>
  <c r="O40" i="4"/>
  <c r="K40" i="4"/>
  <c r="G40" i="4"/>
  <c r="V39" i="4"/>
  <c r="V78" i="4"/>
  <c r="F78" i="4"/>
  <c r="I77" i="4"/>
  <c r="L76" i="4"/>
  <c r="O75" i="4"/>
  <c r="R74" i="4"/>
  <c r="U73" i="4"/>
  <c r="E73" i="4"/>
  <c r="D66" i="4"/>
  <c r="S63" i="4"/>
  <c r="U61" i="4"/>
  <c r="H60" i="4"/>
  <c r="N54" i="4"/>
  <c r="T52" i="4"/>
  <c r="G51" i="4"/>
  <c r="V49" i="4"/>
  <c r="T48" i="4"/>
  <c r="Q47" i="4"/>
  <c r="D42" i="4"/>
  <c r="S41" i="4"/>
  <c r="R40" i="4"/>
  <c r="R39" i="4"/>
  <c r="J39" i="4"/>
  <c r="Q38" i="4"/>
  <c r="I38" i="4"/>
  <c r="P37" i="4"/>
  <c r="H37" i="4"/>
  <c r="S36" i="4"/>
  <c r="K36" i="4"/>
  <c r="F36" i="4"/>
  <c r="S35" i="4"/>
  <c r="N35" i="4"/>
  <c r="I35" i="4"/>
  <c r="V30" i="4"/>
  <c r="P30" i="4"/>
  <c r="U29" i="4"/>
  <c r="Q29" i="4"/>
  <c r="T28" i="4"/>
  <c r="P28" i="4"/>
  <c r="S27" i="4"/>
  <c r="V26" i="4"/>
  <c r="R26" i="4"/>
  <c r="U25" i="4"/>
  <c r="Q25" i="4"/>
  <c r="T24" i="4"/>
  <c r="P24" i="4"/>
  <c r="S23" i="4"/>
  <c r="T37" i="4"/>
  <c r="Q27" i="4"/>
  <c r="P26" i="4"/>
  <c r="S25" i="4"/>
  <c r="Q23" i="4"/>
  <c r="Q24" i="4"/>
  <c r="H72" i="4"/>
  <c r="M65" i="4"/>
  <c r="H63" i="4"/>
  <c r="M61" i="4"/>
  <c r="S59" i="4"/>
  <c r="F54" i="4"/>
  <c r="L52" i="4"/>
  <c r="S50" i="4"/>
  <c r="Q49" i="4"/>
  <c r="N48" i="4"/>
  <c r="L47" i="4"/>
  <c r="T42" i="4"/>
  <c r="O41" i="4"/>
  <c r="N40" i="4"/>
  <c r="Q39" i="4"/>
  <c r="I39" i="4"/>
  <c r="P38" i="4"/>
  <c r="H38" i="4"/>
  <c r="O37" i="4"/>
  <c r="G37" i="4"/>
  <c r="R36" i="4"/>
  <c r="J36" i="4"/>
  <c r="D36" i="4"/>
  <c r="R35" i="4"/>
  <c r="M35" i="4"/>
  <c r="G35" i="4"/>
  <c r="T30" i="4"/>
  <c r="O30" i="4"/>
  <c r="P29" i="4"/>
  <c r="S28" i="4"/>
  <c r="V27" i="4"/>
  <c r="R27" i="4"/>
  <c r="U26" i="4"/>
  <c r="Q26" i="4"/>
  <c r="T25" i="4"/>
  <c r="P25" i="4"/>
  <c r="S24" i="4"/>
  <c r="R23" i="4"/>
  <c r="J40" i="4"/>
  <c r="O36" i="4"/>
  <c r="F35" i="4"/>
  <c r="S30" i="4"/>
  <c r="O29" i="4"/>
  <c r="V28" i="4"/>
  <c r="R28" i="4"/>
  <c r="U27" i="4"/>
  <c r="T26" i="4"/>
  <c r="R24" i="4"/>
  <c r="U28" i="4"/>
  <c r="S26" i="4"/>
  <c r="R25" i="4"/>
  <c r="K71" i="4"/>
  <c r="U64" i="4"/>
  <c r="R62" i="4"/>
  <c r="E61" i="4"/>
  <c r="K59" i="4"/>
  <c r="Q53" i="4"/>
  <c r="D52" i="4"/>
  <c r="N50" i="4"/>
  <c r="K49" i="4"/>
  <c r="I48" i="4"/>
  <c r="G47" i="4"/>
  <c r="O42" i="4"/>
  <c r="K41" i="4"/>
  <c r="N39" i="4"/>
  <c r="F39" i="4"/>
  <c r="U38" i="4"/>
  <c r="M38" i="4"/>
  <c r="E38" i="4"/>
  <c r="L37" i="4"/>
  <c r="D37" i="4"/>
  <c r="H36" i="4"/>
  <c r="V35" i="4"/>
  <c r="Q35" i="4"/>
  <c r="K35" i="4"/>
  <c r="N30" i="4"/>
  <c r="S29" i="4"/>
  <c r="U23" i="4"/>
  <c r="V25" i="4"/>
  <c r="U24" i="4"/>
  <c r="T23" i="4"/>
  <c r="O66" i="4"/>
  <c r="J64" i="4"/>
  <c r="J62" i="4"/>
  <c r="P60" i="4"/>
  <c r="V54" i="4"/>
  <c r="I53" i="4"/>
  <c r="O51" i="4"/>
  <c r="H50" i="4"/>
  <c r="F49" i="4"/>
  <c r="D48" i="4"/>
  <c r="J42" i="4"/>
  <c r="G41" i="4"/>
  <c r="V40" i="4"/>
  <c r="F40" i="4"/>
  <c r="U39" i="4"/>
  <c r="M39" i="4"/>
  <c r="E39" i="4"/>
  <c r="T38" i="4"/>
  <c r="L38" i="4"/>
  <c r="D38" i="4"/>
  <c r="S37" i="4"/>
  <c r="K37" i="4"/>
  <c r="V36" i="4"/>
  <c r="N36" i="4"/>
  <c r="G36" i="4"/>
  <c r="U35" i="4"/>
  <c r="O35" i="4"/>
  <c r="J35" i="4"/>
  <c r="E35" i="4"/>
  <c r="R30" i="4"/>
  <c r="V29" i="4"/>
  <c r="Q28" i="4"/>
  <c r="T27" i="4"/>
  <c r="P27" i="4"/>
  <c r="AS61" i="4"/>
  <c r="AO61" i="4"/>
  <c r="AK61" i="4"/>
  <c r="AG61" i="4"/>
  <c r="AC61" i="4"/>
  <c r="AR61" i="4"/>
  <c r="AN61" i="4"/>
  <c r="AJ61" i="4"/>
  <c r="AF61" i="4"/>
  <c r="AB61" i="4"/>
  <c r="AQ61" i="4"/>
  <c r="AI61" i="4"/>
  <c r="AP61" i="4"/>
  <c r="AH61" i="4"/>
  <c r="AM61" i="4"/>
  <c r="AL61" i="4"/>
  <c r="AE61" i="4"/>
  <c r="AD61" i="4"/>
  <c r="Z55" i="2"/>
  <c r="D60" i="3" s="1"/>
  <c r="Y55" i="2"/>
  <c r="C60" i="3" s="1"/>
  <c r="Y54" i="2"/>
  <c r="C59" i="3" s="1"/>
  <c r="X30" i="2"/>
  <c r="B33" i="3" s="1"/>
  <c r="Y30" i="2"/>
  <c r="C33" i="3" s="1"/>
  <c r="Z31" i="2"/>
  <c r="D34" i="3" s="1"/>
  <c r="Z30" i="2"/>
  <c r="D33" i="3" s="1"/>
  <c r="Z8" i="2"/>
  <c r="D5" i="3" s="1"/>
  <c r="Y8" i="2"/>
  <c r="C5" i="3" s="1"/>
  <c r="X9" i="2"/>
  <c r="B6" i="3" s="1"/>
  <c r="X8" i="2"/>
  <c r="B5" i="3" s="1"/>
  <c r="X7" i="2"/>
  <c r="B4" i="3" s="1"/>
  <c r="X6" i="2"/>
  <c r="B3" i="3" s="1"/>
  <c r="U10" i="2" l="1"/>
  <c r="V10" i="2" s="1"/>
  <c r="E11" i="3" s="1"/>
  <c r="U11" i="2"/>
  <c r="V11" i="2" s="1"/>
  <c r="U12" i="2"/>
  <c r="V12" i="2" s="1"/>
  <c r="U13" i="2"/>
  <c r="U14" i="2"/>
  <c r="V14" i="2" s="1"/>
  <c r="U15" i="2"/>
  <c r="U16" i="2"/>
  <c r="U17" i="2"/>
  <c r="V17" i="2" s="1"/>
  <c r="E12" i="3" s="1"/>
  <c r="U18" i="2"/>
  <c r="U19" i="2"/>
  <c r="V19" i="2" s="1"/>
  <c r="E14" i="3" s="1"/>
  <c r="U20" i="2"/>
  <c r="V20" i="2" s="1"/>
  <c r="E15" i="3" s="1"/>
  <c r="U21" i="2"/>
  <c r="U22" i="2"/>
  <c r="V22" i="2" s="1"/>
  <c r="E17" i="3" s="1"/>
  <c r="U23" i="2"/>
  <c r="V23" i="2" s="1"/>
  <c r="E18" i="3" s="1"/>
  <c r="U24" i="2"/>
  <c r="U25" i="2"/>
  <c r="U26" i="2"/>
  <c r="V26" i="2" s="1"/>
  <c r="E21" i="3" s="1"/>
  <c r="U27" i="2"/>
  <c r="V27" i="2" s="1"/>
  <c r="E22" i="3" s="1"/>
  <c r="U6" i="2"/>
  <c r="U7" i="2"/>
  <c r="U8" i="2"/>
  <c r="U9" i="2"/>
  <c r="V9" i="2" s="1"/>
  <c r="E10" i="3" s="1"/>
  <c r="V21" i="2" l="1"/>
  <c r="E16" i="3" s="1"/>
  <c r="V25" i="2"/>
  <c r="E20" i="3" s="1"/>
  <c r="V24" i="2"/>
  <c r="E19" i="3" s="1"/>
  <c r="V18" i="2"/>
  <c r="E13" i="3" s="1"/>
  <c r="C21" i="1"/>
  <c r="C20" i="1"/>
  <c r="C17" i="1"/>
  <c r="I15" i="1"/>
  <c r="Y14" i="1"/>
  <c r="T14" i="1"/>
  <c r="U13" i="1"/>
  <c r="O13" i="1"/>
  <c r="B13" i="1"/>
  <c r="O12" i="1"/>
  <c r="O11" i="1"/>
  <c r="P10" i="1"/>
  <c r="O10" i="1"/>
  <c r="T9" i="1"/>
  <c r="O9" i="1"/>
  <c r="AJ8" i="1"/>
  <c r="W8" i="1"/>
  <c r="W10" i="1" s="1"/>
  <c r="F13" i="1" s="1"/>
  <c r="O8" i="1"/>
  <c r="AJ7" i="1"/>
  <c r="O7" i="1"/>
  <c r="B7" i="1"/>
  <c r="AJ6" i="1"/>
  <c r="O6" i="1"/>
  <c r="B6" i="1"/>
  <c r="AJ5" i="1"/>
  <c r="S5" i="1"/>
  <c r="S6" i="1" s="1"/>
  <c r="O5" i="1"/>
  <c r="F5" i="1"/>
  <c r="B5" i="1"/>
  <c r="AJ4" i="1"/>
  <c r="O4" i="1"/>
  <c r="E4" i="1"/>
  <c r="B4" i="1"/>
  <c r="AJ3" i="1"/>
  <c r="O3" i="1"/>
  <c r="AJ2" i="1"/>
  <c r="T2" i="1"/>
  <c r="I2" i="1"/>
  <c r="AA5" i="1" l="1"/>
  <c r="AH11" i="1"/>
  <c r="Q10" i="1"/>
  <c r="AJ25" i="1"/>
  <c r="AA24" i="1"/>
  <c r="AL28" i="1"/>
  <c r="AG27" i="1"/>
  <c r="AB26" i="1"/>
  <c r="AL24" i="1"/>
  <c r="AG23" i="1"/>
  <c r="AK28" i="1"/>
  <c r="AL26" i="1"/>
  <c r="AJ24" i="1"/>
  <c r="AF30" i="1"/>
  <c r="AB27" i="1"/>
  <c r="AG24" i="1"/>
  <c r="AB28" i="1"/>
  <c r="AG25" i="1"/>
  <c r="AL25" i="1"/>
  <c r="AJ23" i="1"/>
  <c r="AH30" i="1"/>
  <c r="AJ30" i="1"/>
  <c r="O14" i="1"/>
  <c r="O16" i="1" l="1"/>
  <c r="F7" i="1" s="1"/>
  <c r="O23" i="1" s="1"/>
  <c r="G89" i="1"/>
  <c r="AA23" i="1"/>
  <c r="AA43" i="1"/>
  <c r="AE43" i="1"/>
  <c r="AI43" i="1"/>
  <c r="AC44" i="1"/>
  <c r="AG44" i="1"/>
  <c r="AA38" i="1"/>
  <c r="AE38" i="1"/>
  <c r="AI38" i="1"/>
  <c r="AA39" i="1"/>
  <c r="AE39" i="1"/>
  <c r="AI39" i="1"/>
  <c r="AA40" i="1"/>
  <c r="AE40" i="1"/>
  <c r="AI40" i="1"/>
  <c r="AA41" i="1"/>
  <c r="AE41" i="1"/>
  <c r="AI41" i="1"/>
  <c r="AA42" i="1"/>
  <c r="AE42" i="1"/>
  <c r="AI42" i="1"/>
  <c r="AB37" i="1"/>
  <c r="AF37" i="1"/>
  <c r="AJ37" i="1"/>
  <c r="AF43" i="1"/>
  <c r="AJ43" i="1"/>
  <c r="AD44" i="1"/>
  <c r="AH44" i="1"/>
  <c r="AB38" i="1"/>
  <c r="AF38" i="1"/>
  <c r="AJ38" i="1"/>
  <c r="AB39" i="1"/>
  <c r="AF39" i="1"/>
  <c r="AJ39" i="1"/>
  <c r="AB40" i="1"/>
  <c r="AF40" i="1"/>
  <c r="AJ40" i="1"/>
  <c r="AB41" i="1"/>
  <c r="AF41" i="1"/>
  <c r="AJ41" i="1"/>
  <c r="AB42" i="1"/>
  <c r="AF42" i="1"/>
  <c r="AJ42" i="1"/>
  <c r="AC37" i="1"/>
  <c r="AG37" i="1"/>
  <c r="AK37" i="1"/>
  <c r="AG43" i="1"/>
  <c r="AA44" i="1"/>
  <c r="AE44" i="1"/>
  <c r="AI44" i="1"/>
  <c r="AC38" i="1"/>
  <c r="AG38" i="1"/>
  <c r="AK38" i="1"/>
  <c r="AC39" i="1"/>
  <c r="AG39" i="1"/>
  <c r="AK39" i="1"/>
  <c r="AC40" i="1"/>
  <c r="AG40" i="1"/>
  <c r="AK40" i="1"/>
  <c r="AC41" i="1"/>
  <c r="AG41" i="1"/>
  <c r="AK41" i="1"/>
  <c r="AC42" i="1"/>
  <c r="AG42" i="1"/>
  <c r="AK42" i="1"/>
  <c r="AD37" i="1"/>
  <c r="AH37" i="1"/>
  <c r="AL37" i="1"/>
  <c r="AH43" i="1"/>
  <c r="AB44" i="1"/>
  <c r="AF44" i="1"/>
  <c r="AJ44" i="1"/>
  <c r="AD38" i="1"/>
  <c r="AH38" i="1"/>
  <c r="AL38" i="1"/>
  <c r="AD39" i="1"/>
  <c r="AH39" i="1"/>
  <c r="AL39" i="1"/>
  <c r="AD40" i="1"/>
  <c r="AH40" i="1"/>
  <c r="AL40" i="1"/>
  <c r="AD41" i="1"/>
  <c r="AH41" i="1"/>
  <c r="AL41" i="1"/>
  <c r="AD42" i="1"/>
  <c r="AH42" i="1"/>
  <c r="AB43" i="1"/>
  <c r="AC43" i="1"/>
  <c r="AD43" i="1"/>
  <c r="AE37" i="1"/>
  <c r="AI37" i="1"/>
  <c r="AA37" i="1"/>
  <c r="AL42" i="1"/>
  <c r="AF29" i="1"/>
  <c r="H86" i="1"/>
  <c r="E88" i="1"/>
  <c r="N88" i="1"/>
  <c r="L88" i="1"/>
  <c r="E89" i="1"/>
  <c r="K83" i="1"/>
  <c r="O84" i="1"/>
  <c r="G86" i="1"/>
  <c r="AH29" i="1"/>
  <c r="AE26" i="1"/>
  <c r="AH26" i="1"/>
  <c r="AH25" i="1"/>
  <c r="AC25" i="1"/>
  <c r="AD29" i="1"/>
  <c r="AF26" i="1"/>
  <c r="AE24" i="1"/>
  <c r="AA28" i="1"/>
  <c r="D84" i="1"/>
  <c r="L86" i="1"/>
  <c r="M83" i="1"/>
  <c r="I86" i="1"/>
  <c r="M88" i="1"/>
  <c r="F84" i="1"/>
  <c r="N86" i="1"/>
  <c r="F89" i="1"/>
  <c r="H84" i="1"/>
  <c r="D87" i="1"/>
  <c r="D89" i="1"/>
  <c r="E84" i="1"/>
  <c r="M86" i="1"/>
  <c r="F83" i="1"/>
  <c r="N85" i="1"/>
  <c r="J88" i="1"/>
  <c r="O83" i="1"/>
  <c r="G85" i="1"/>
  <c r="K86" i="1"/>
  <c r="O87" i="1"/>
  <c r="AH12" i="1"/>
  <c r="M90" i="1"/>
  <c r="K89" i="1"/>
  <c r="J89" i="1"/>
  <c r="K90" i="1"/>
  <c r="M89" i="1"/>
  <c r="L89" i="1"/>
  <c r="L90" i="1"/>
  <c r="J90" i="1"/>
  <c r="D83" i="1"/>
  <c r="M85" i="1"/>
  <c r="J83" i="1"/>
  <c r="L83" i="1"/>
  <c r="I83" i="1"/>
  <c r="F85" i="1"/>
  <c r="O88" i="1"/>
  <c r="AC24" i="1"/>
  <c r="AJ27" i="1"/>
  <c r="AG30" i="1"/>
  <c r="AI30" i="1"/>
  <c r="AK24" i="1"/>
  <c r="AF27" i="1"/>
  <c r="AL23" i="1"/>
  <c r="AA27" i="1"/>
  <c r="AB23" i="1"/>
  <c r="AA26" i="1"/>
  <c r="AC28" i="1"/>
  <c r="AI23" i="1"/>
  <c r="AK25" i="1"/>
  <c r="AF28" i="1"/>
  <c r="AC30" i="1"/>
  <c r="AD24" i="1"/>
  <c r="AE25" i="1"/>
  <c r="AJ26" i="1"/>
  <c r="AD28" i="1"/>
  <c r="AE29" i="1"/>
  <c r="AB25" i="1"/>
  <c r="AK26" i="1"/>
  <c r="AE28" i="1"/>
  <c r="D85" i="1"/>
  <c r="H87" i="1"/>
  <c r="I84" i="1"/>
  <c r="E87" i="1"/>
  <c r="I89" i="1"/>
  <c r="N84" i="1"/>
  <c r="J87" i="1"/>
  <c r="H90" i="1"/>
  <c r="L84" i="1"/>
  <c r="L87" i="1"/>
  <c r="H89" i="1"/>
  <c r="M84" i="1"/>
  <c r="I87" i="1"/>
  <c r="N83" i="1"/>
  <c r="J86" i="1"/>
  <c r="D90" i="1"/>
  <c r="G84" i="1"/>
  <c r="K85" i="1"/>
  <c r="O86" i="1"/>
  <c r="G88" i="1"/>
  <c r="E90" i="1"/>
  <c r="AL27" i="1"/>
  <c r="E83" i="1"/>
  <c r="F86" i="1"/>
  <c r="D86" i="1"/>
  <c r="E86" i="1"/>
  <c r="N87" i="1"/>
  <c r="K87" i="1"/>
  <c r="AJ29" i="1"/>
  <c r="AF23" i="1"/>
  <c r="AB30" i="1"/>
  <c r="AD23" i="1"/>
  <c r="AE27" i="1"/>
  <c r="AK23" i="1"/>
  <c r="AA25" i="1"/>
  <c r="AK27" i="1"/>
  <c r="AA29" i="1"/>
  <c r="AG26" i="1"/>
  <c r="AA30" i="1"/>
  <c r="AG29" i="1"/>
  <c r="AI29" i="1"/>
  <c r="AE23" i="1"/>
  <c r="AD25" i="1"/>
  <c r="AJ28" i="1"/>
  <c r="AF24" i="1"/>
  <c r="AI27" i="1"/>
  <c r="AH23" i="1"/>
  <c r="AI26" i="1"/>
  <c r="AC29" i="1"/>
  <c r="AB24" i="1"/>
  <c r="AD26" i="1"/>
  <c r="AG28" i="1"/>
  <c r="AC23" i="1"/>
  <c r="AH24" i="1"/>
  <c r="AI25" i="1"/>
  <c r="AC27" i="1"/>
  <c r="AH28" i="1"/>
  <c r="AD30" i="1"/>
  <c r="AF25" i="1"/>
  <c r="AD27" i="1"/>
  <c r="AB29" i="1"/>
  <c r="L85" i="1"/>
  <c r="H88" i="1"/>
  <c r="E85" i="1"/>
  <c r="M87" i="1"/>
  <c r="G90" i="1"/>
  <c r="J85" i="1"/>
  <c r="F88" i="1"/>
  <c r="H83" i="1"/>
  <c r="H85" i="1"/>
  <c r="D88" i="1"/>
  <c r="F90" i="1"/>
  <c r="I85" i="1"/>
  <c r="I88" i="1"/>
  <c r="J84" i="1"/>
  <c r="F87" i="1"/>
  <c r="G83" i="1"/>
  <c r="K84" i="1"/>
  <c r="O85" i="1"/>
  <c r="G87" i="1"/>
  <c r="K88" i="1"/>
  <c r="I90" i="1"/>
  <c r="AI24" i="1"/>
  <c r="AC26" i="1"/>
  <c r="AH27" i="1"/>
  <c r="AI28" i="1"/>
  <c r="AE30" i="1"/>
  <c r="V78" i="1"/>
  <c r="R78" i="1"/>
  <c r="N78" i="1"/>
  <c r="J78" i="1"/>
  <c r="F78" i="1"/>
  <c r="U77" i="1"/>
  <c r="Q77" i="1"/>
  <c r="M77" i="1"/>
  <c r="I77" i="1"/>
  <c r="E77" i="1"/>
  <c r="T76" i="1"/>
  <c r="P76" i="1"/>
  <c r="L76" i="1"/>
  <c r="H76" i="1"/>
  <c r="D76" i="1"/>
  <c r="S75" i="1"/>
  <c r="O75" i="1"/>
  <c r="K75" i="1"/>
  <c r="G75" i="1"/>
  <c r="V74" i="1"/>
  <c r="R74" i="1"/>
  <c r="N74" i="1"/>
  <c r="J74" i="1"/>
  <c r="F74" i="1"/>
  <c r="U73" i="1"/>
  <c r="Q73" i="1"/>
  <c r="M73" i="1"/>
  <c r="I73" i="1"/>
  <c r="E73" i="1"/>
  <c r="T72" i="1"/>
  <c r="U78" i="1"/>
  <c r="Q78" i="1"/>
  <c r="M78" i="1"/>
  <c r="I78" i="1"/>
  <c r="E78" i="1"/>
  <c r="T77" i="1"/>
  <c r="P77" i="1"/>
  <c r="L77" i="1"/>
  <c r="H77" i="1"/>
  <c r="D77" i="1"/>
  <c r="S76" i="1"/>
  <c r="O76" i="1"/>
  <c r="K76" i="1"/>
  <c r="G76" i="1"/>
  <c r="V75" i="1"/>
  <c r="R75" i="1"/>
  <c r="N75" i="1"/>
  <c r="J75" i="1"/>
  <c r="F75" i="1"/>
  <c r="U74" i="1"/>
  <c r="Q74" i="1"/>
  <c r="M74" i="1"/>
  <c r="I74" i="1"/>
  <c r="E74" i="1"/>
  <c r="T73" i="1"/>
  <c r="P73" i="1"/>
  <c r="L73" i="1"/>
  <c r="H73" i="1"/>
  <c r="D73" i="1"/>
  <c r="S72" i="1"/>
  <c r="O72" i="1"/>
  <c r="K72" i="1"/>
  <c r="G72" i="1"/>
  <c r="V71" i="1"/>
  <c r="R71" i="1"/>
  <c r="N71" i="1"/>
  <c r="J71" i="1"/>
  <c r="F71" i="1"/>
  <c r="U66" i="1"/>
  <c r="Q66" i="1"/>
  <c r="M66" i="1"/>
  <c r="I66" i="1"/>
  <c r="E66" i="1"/>
  <c r="T65" i="1"/>
  <c r="P65" i="1"/>
  <c r="L65" i="1"/>
  <c r="H65" i="1"/>
  <c r="D65" i="1"/>
  <c r="S64" i="1"/>
  <c r="O64" i="1"/>
  <c r="K64" i="1"/>
  <c r="G64" i="1"/>
  <c r="V63" i="1"/>
  <c r="R63" i="1"/>
  <c r="N63" i="1"/>
  <c r="J63" i="1"/>
  <c r="F63" i="1"/>
  <c r="U62" i="1"/>
  <c r="Q62" i="1"/>
  <c r="M62" i="1"/>
  <c r="I62" i="1"/>
  <c r="E62" i="1"/>
  <c r="T61" i="1"/>
  <c r="P61" i="1"/>
  <c r="L61" i="1"/>
  <c r="H61" i="1"/>
  <c r="D61" i="1"/>
  <c r="S60" i="1"/>
  <c r="O60" i="1"/>
  <c r="K60" i="1"/>
  <c r="G60" i="1"/>
  <c r="V59" i="1"/>
  <c r="R59" i="1"/>
  <c r="N59" i="1"/>
  <c r="J59" i="1"/>
  <c r="F59" i="1"/>
  <c r="U54" i="1"/>
  <c r="Q54" i="1"/>
  <c r="M54" i="1"/>
  <c r="I54" i="1"/>
  <c r="E54" i="1"/>
  <c r="T53" i="1"/>
  <c r="P53" i="1"/>
  <c r="L53" i="1"/>
  <c r="H53" i="1"/>
  <c r="T78" i="1"/>
  <c r="P78" i="1"/>
  <c r="L78" i="1"/>
  <c r="H78" i="1"/>
  <c r="D78" i="1"/>
  <c r="S77" i="1"/>
  <c r="O77" i="1"/>
  <c r="K77" i="1"/>
  <c r="G77" i="1"/>
  <c r="V76" i="1"/>
  <c r="R76" i="1"/>
  <c r="N76" i="1"/>
  <c r="J76" i="1"/>
  <c r="F76" i="1"/>
  <c r="U75" i="1"/>
  <c r="Q75" i="1"/>
  <c r="M75" i="1"/>
  <c r="I75" i="1"/>
  <c r="E75" i="1"/>
  <c r="T74" i="1"/>
  <c r="P74" i="1"/>
  <c r="L74" i="1"/>
  <c r="H74" i="1"/>
  <c r="D74" i="1"/>
  <c r="S73" i="1"/>
  <c r="O73" i="1"/>
  <c r="K73" i="1"/>
  <c r="G73" i="1"/>
  <c r="V72" i="1"/>
  <c r="R72" i="1"/>
  <c r="N72" i="1"/>
  <c r="J72" i="1"/>
  <c r="F72" i="1"/>
  <c r="U71" i="1"/>
  <c r="Q71" i="1"/>
  <c r="M71" i="1"/>
  <c r="I71" i="1"/>
  <c r="E71" i="1"/>
  <c r="T66" i="1"/>
  <c r="P66" i="1"/>
  <c r="L66" i="1"/>
  <c r="H66" i="1"/>
  <c r="D66" i="1"/>
  <c r="S65" i="1"/>
  <c r="O65" i="1"/>
  <c r="K65" i="1"/>
  <c r="G65" i="1"/>
  <c r="V64" i="1"/>
  <c r="R64" i="1"/>
  <c r="N64" i="1"/>
  <c r="J64" i="1"/>
  <c r="F64" i="1"/>
  <c r="U63" i="1"/>
  <c r="Q63" i="1"/>
  <c r="M63" i="1"/>
  <c r="I63" i="1"/>
  <c r="E63" i="1"/>
  <c r="T62" i="1"/>
  <c r="P62" i="1"/>
  <c r="L62" i="1"/>
  <c r="H62" i="1"/>
  <c r="D62" i="1"/>
  <c r="S61" i="1"/>
  <c r="O61" i="1"/>
  <c r="K61" i="1"/>
  <c r="G61" i="1"/>
  <c r="V60" i="1"/>
  <c r="R60" i="1"/>
  <c r="N60" i="1"/>
  <c r="J60" i="1"/>
  <c r="F60" i="1"/>
  <c r="U59" i="1"/>
  <c r="Q59" i="1"/>
  <c r="M59" i="1"/>
  <c r="I59" i="1"/>
  <c r="E59" i="1"/>
  <c r="T54" i="1"/>
  <c r="P54" i="1"/>
  <c r="L54" i="1"/>
  <c r="H54" i="1"/>
  <c r="D54" i="1"/>
  <c r="S53" i="1"/>
  <c r="O53" i="1"/>
  <c r="K53" i="1"/>
  <c r="S78" i="1"/>
  <c r="V77" i="1"/>
  <c r="F77" i="1"/>
  <c r="I76" i="1"/>
  <c r="L75" i="1"/>
  <c r="O74" i="1"/>
  <c r="R73" i="1"/>
  <c r="U72" i="1"/>
  <c r="L72" i="1"/>
  <c r="D72" i="1"/>
  <c r="O71" i="1"/>
  <c r="G71" i="1"/>
  <c r="R66" i="1"/>
  <c r="J66" i="1"/>
  <c r="U65" i="1"/>
  <c r="M65" i="1"/>
  <c r="E65" i="1"/>
  <c r="P64" i="1"/>
  <c r="H64" i="1"/>
  <c r="S63" i="1"/>
  <c r="K63" i="1"/>
  <c r="V62" i="1"/>
  <c r="N62" i="1"/>
  <c r="F62" i="1"/>
  <c r="Q61" i="1"/>
  <c r="I61" i="1"/>
  <c r="T60" i="1"/>
  <c r="L60" i="1"/>
  <c r="D60" i="1"/>
  <c r="O59" i="1"/>
  <c r="G59" i="1"/>
  <c r="R54" i="1"/>
  <c r="J54" i="1"/>
  <c r="U53" i="1"/>
  <c r="M53" i="1"/>
  <c r="F53" i="1"/>
  <c r="U52" i="1"/>
  <c r="Q52" i="1"/>
  <c r="M52" i="1"/>
  <c r="I52" i="1"/>
  <c r="E52" i="1"/>
  <c r="T51" i="1"/>
  <c r="P51" i="1"/>
  <c r="L51" i="1"/>
  <c r="H51" i="1"/>
  <c r="D51" i="1"/>
  <c r="S50" i="1"/>
  <c r="O50" i="1"/>
  <c r="K50" i="1"/>
  <c r="G50" i="1"/>
  <c r="V49" i="1"/>
  <c r="R49" i="1"/>
  <c r="N49" i="1"/>
  <c r="J49" i="1"/>
  <c r="F49" i="1"/>
  <c r="U48" i="1"/>
  <c r="Q48" i="1"/>
  <c r="M48" i="1"/>
  <c r="I48" i="1"/>
  <c r="E48" i="1"/>
  <c r="T47" i="1"/>
  <c r="P47" i="1"/>
  <c r="L47" i="1"/>
  <c r="H47" i="1"/>
  <c r="D47" i="1"/>
  <c r="S42" i="1"/>
  <c r="O42" i="1"/>
  <c r="K42" i="1"/>
  <c r="G42" i="1"/>
  <c r="V41" i="1"/>
  <c r="R41" i="1"/>
  <c r="N41" i="1"/>
  <c r="J41" i="1"/>
  <c r="F41" i="1"/>
  <c r="U40" i="1"/>
  <c r="Q40" i="1"/>
  <c r="M40" i="1"/>
  <c r="I40" i="1"/>
  <c r="E40" i="1"/>
  <c r="T39" i="1"/>
  <c r="P39" i="1"/>
  <c r="L39" i="1"/>
  <c r="H39" i="1"/>
  <c r="D39" i="1"/>
  <c r="S38" i="1"/>
  <c r="O78" i="1"/>
  <c r="R77" i="1"/>
  <c r="U76" i="1"/>
  <c r="E76" i="1"/>
  <c r="H75" i="1"/>
  <c r="K74" i="1"/>
  <c r="N73" i="1"/>
  <c r="Q72" i="1"/>
  <c r="I72" i="1"/>
  <c r="T71" i="1"/>
  <c r="L71" i="1"/>
  <c r="D71" i="1"/>
  <c r="O66" i="1"/>
  <c r="G66" i="1"/>
  <c r="R65" i="1"/>
  <c r="J65" i="1"/>
  <c r="U64" i="1"/>
  <c r="M64" i="1"/>
  <c r="E64" i="1"/>
  <c r="P63" i="1"/>
  <c r="H63" i="1"/>
  <c r="S62" i="1"/>
  <c r="K62" i="1"/>
  <c r="V61" i="1"/>
  <c r="N61" i="1"/>
  <c r="F61" i="1"/>
  <c r="K78" i="1"/>
  <c r="N77" i="1"/>
  <c r="Q76" i="1"/>
  <c r="T75" i="1"/>
  <c r="D75" i="1"/>
  <c r="G74" i="1"/>
  <c r="J73" i="1"/>
  <c r="P72" i="1"/>
  <c r="H72" i="1"/>
  <c r="S71" i="1"/>
  <c r="K71" i="1"/>
  <c r="V66" i="1"/>
  <c r="N66" i="1"/>
  <c r="F66" i="1"/>
  <c r="Q65" i="1"/>
  <c r="I65" i="1"/>
  <c r="T64" i="1"/>
  <c r="L64" i="1"/>
  <c r="D64" i="1"/>
  <c r="O63" i="1"/>
  <c r="G63" i="1"/>
  <c r="R62" i="1"/>
  <c r="J62" i="1"/>
  <c r="G78" i="1"/>
  <c r="S74" i="1"/>
  <c r="E72" i="1"/>
  <c r="K66" i="1"/>
  <c r="Q64" i="1"/>
  <c r="D63" i="1"/>
  <c r="R61" i="1"/>
  <c r="U60" i="1"/>
  <c r="I60" i="1"/>
  <c r="S59" i="1"/>
  <c r="H59" i="1"/>
  <c r="O54" i="1"/>
  <c r="F54" i="1"/>
  <c r="N53" i="1"/>
  <c r="E53" i="1"/>
  <c r="S52" i="1"/>
  <c r="N52" i="1"/>
  <c r="H52" i="1"/>
  <c r="V51" i="1"/>
  <c r="Q51" i="1"/>
  <c r="K51" i="1"/>
  <c r="F51" i="1"/>
  <c r="T50" i="1"/>
  <c r="N50" i="1"/>
  <c r="I50" i="1"/>
  <c r="D50" i="1"/>
  <c r="Q49" i="1"/>
  <c r="L49" i="1"/>
  <c r="G49" i="1"/>
  <c r="T48" i="1"/>
  <c r="O48" i="1"/>
  <c r="J48" i="1"/>
  <c r="D48" i="1"/>
  <c r="R47" i="1"/>
  <c r="M47" i="1"/>
  <c r="G47" i="1"/>
  <c r="U42" i="1"/>
  <c r="P42" i="1"/>
  <c r="J42" i="1"/>
  <c r="E42" i="1"/>
  <c r="S41" i="1"/>
  <c r="M41" i="1"/>
  <c r="H41" i="1"/>
  <c r="V40" i="1"/>
  <c r="P40" i="1"/>
  <c r="K40" i="1"/>
  <c r="F40" i="1"/>
  <c r="S39" i="1"/>
  <c r="N39" i="1"/>
  <c r="I39" i="1"/>
  <c r="V38" i="1"/>
  <c r="Q38" i="1"/>
  <c r="M38" i="1"/>
  <c r="I38" i="1"/>
  <c r="E38" i="1"/>
  <c r="T37" i="1"/>
  <c r="P37" i="1"/>
  <c r="L37" i="1"/>
  <c r="H37" i="1"/>
  <c r="D37" i="1"/>
  <c r="S36" i="1"/>
  <c r="O36" i="1"/>
  <c r="K36" i="1"/>
  <c r="G36" i="1"/>
  <c r="V35" i="1"/>
  <c r="R35" i="1"/>
  <c r="N35" i="1"/>
  <c r="J35" i="1"/>
  <c r="F35" i="1"/>
  <c r="S30" i="1"/>
  <c r="O30" i="1"/>
  <c r="K30" i="1"/>
  <c r="G30" i="1"/>
  <c r="T29" i="1"/>
  <c r="P29" i="1"/>
  <c r="L29" i="1"/>
  <c r="H29" i="1"/>
  <c r="D29" i="1"/>
  <c r="S28" i="1"/>
  <c r="O28" i="1"/>
  <c r="K28" i="1"/>
  <c r="G28" i="1"/>
  <c r="V27" i="1"/>
  <c r="R27" i="1"/>
  <c r="N27" i="1"/>
  <c r="J27" i="1"/>
  <c r="F27" i="1"/>
  <c r="U26" i="1"/>
  <c r="Q26" i="1"/>
  <c r="M26" i="1"/>
  <c r="I26" i="1"/>
  <c r="E26" i="1"/>
  <c r="T25" i="1"/>
  <c r="P25" i="1"/>
  <c r="L25" i="1"/>
  <c r="H25" i="1"/>
  <c r="D25" i="1"/>
  <c r="S24" i="1"/>
  <c r="J77" i="1"/>
  <c r="V73" i="1"/>
  <c r="P71" i="1"/>
  <c r="V65" i="1"/>
  <c r="I64" i="1"/>
  <c r="O62" i="1"/>
  <c r="M61" i="1"/>
  <c r="Q60" i="1"/>
  <c r="H60" i="1"/>
  <c r="P59" i="1"/>
  <c r="D59" i="1"/>
  <c r="N54" i="1"/>
  <c r="V53" i="1"/>
  <c r="J53" i="1"/>
  <c r="D53" i="1"/>
  <c r="R52" i="1"/>
  <c r="L52" i="1"/>
  <c r="G52" i="1"/>
  <c r="U51" i="1"/>
  <c r="O51" i="1"/>
  <c r="J51" i="1"/>
  <c r="E51" i="1"/>
  <c r="R50" i="1"/>
  <c r="M50" i="1"/>
  <c r="H50" i="1"/>
  <c r="U49" i="1"/>
  <c r="P49" i="1"/>
  <c r="K49" i="1"/>
  <c r="E49" i="1"/>
  <c r="S48" i="1"/>
  <c r="N48" i="1"/>
  <c r="H48" i="1"/>
  <c r="V47" i="1"/>
  <c r="Q47" i="1"/>
  <c r="K47" i="1"/>
  <c r="F47" i="1"/>
  <c r="T42" i="1"/>
  <c r="N42" i="1"/>
  <c r="I42" i="1"/>
  <c r="D42" i="1"/>
  <c r="Q41" i="1"/>
  <c r="L41" i="1"/>
  <c r="G41" i="1"/>
  <c r="T40" i="1"/>
  <c r="O40" i="1"/>
  <c r="J40" i="1"/>
  <c r="D40" i="1"/>
  <c r="R39" i="1"/>
  <c r="M39" i="1"/>
  <c r="G39" i="1"/>
  <c r="U38" i="1"/>
  <c r="P38" i="1"/>
  <c r="L38" i="1"/>
  <c r="H38" i="1"/>
  <c r="D38" i="1"/>
  <c r="S37" i="1"/>
  <c r="O37" i="1"/>
  <c r="K37" i="1"/>
  <c r="G37" i="1"/>
  <c r="V36" i="1"/>
  <c r="R36" i="1"/>
  <c r="N36" i="1"/>
  <c r="J36" i="1"/>
  <c r="F36" i="1"/>
  <c r="U35" i="1"/>
  <c r="Q35" i="1"/>
  <c r="M35" i="1"/>
  <c r="I35" i="1"/>
  <c r="E35" i="1"/>
  <c r="V30" i="1"/>
  <c r="R30" i="1"/>
  <c r="N30" i="1"/>
  <c r="J30" i="1"/>
  <c r="F30" i="1"/>
  <c r="S29" i="1"/>
  <c r="O29" i="1"/>
  <c r="K29" i="1"/>
  <c r="G29" i="1"/>
  <c r="V28" i="1"/>
  <c r="R28" i="1"/>
  <c r="N28" i="1"/>
  <c r="J28" i="1"/>
  <c r="F28" i="1"/>
  <c r="U27" i="1"/>
  <c r="Q27" i="1"/>
  <c r="M27" i="1"/>
  <c r="I27" i="1"/>
  <c r="E27" i="1"/>
  <c r="T26" i="1"/>
  <c r="P26" i="1"/>
  <c r="L26" i="1"/>
  <c r="H26" i="1"/>
  <c r="D26" i="1"/>
  <c r="S25" i="1"/>
  <c r="O25" i="1"/>
  <c r="K25" i="1"/>
  <c r="G25" i="1"/>
  <c r="V24" i="1"/>
  <c r="R24" i="1"/>
  <c r="N24" i="1"/>
  <c r="J24" i="1"/>
  <c r="F24" i="1"/>
  <c r="U23" i="1"/>
  <c r="Q23" i="1"/>
  <c r="M23" i="1"/>
  <c r="I23" i="1"/>
  <c r="E23" i="1"/>
  <c r="M76" i="1"/>
  <c r="F73" i="1"/>
  <c r="H71" i="1"/>
  <c r="N65" i="1"/>
  <c r="T63" i="1"/>
  <c r="G62" i="1"/>
  <c r="J61" i="1"/>
  <c r="P60" i="1"/>
  <c r="E60" i="1"/>
  <c r="L59" i="1"/>
  <c r="V54" i="1"/>
  <c r="K54" i="1"/>
  <c r="R53" i="1"/>
  <c r="I53" i="1"/>
  <c r="V52" i="1"/>
  <c r="P52" i="1"/>
  <c r="K52" i="1"/>
  <c r="F52" i="1"/>
  <c r="S51" i="1"/>
  <c r="N51" i="1"/>
  <c r="I51" i="1"/>
  <c r="V50" i="1"/>
  <c r="Q50" i="1"/>
  <c r="L50" i="1"/>
  <c r="F50" i="1"/>
  <c r="T49" i="1"/>
  <c r="O49" i="1"/>
  <c r="I49" i="1"/>
  <c r="D49" i="1"/>
  <c r="R48" i="1"/>
  <c r="L48" i="1"/>
  <c r="G48" i="1"/>
  <c r="U47" i="1"/>
  <c r="O47" i="1"/>
  <c r="J47" i="1"/>
  <c r="E47" i="1"/>
  <c r="R42" i="1"/>
  <c r="M42" i="1"/>
  <c r="H42" i="1"/>
  <c r="U41" i="1"/>
  <c r="P41" i="1"/>
  <c r="K41" i="1"/>
  <c r="E41" i="1"/>
  <c r="S40" i="1"/>
  <c r="N40" i="1"/>
  <c r="H40" i="1"/>
  <c r="V39" i="1"/>
  <c r="Q39" i="1"/>
  <c r="K39" i="1"/>
  <c r="F39" i="1"/>
  <c r="T38" i="1"/>
  <c r="O38" i="1"/>
  <c r="K38" i="1"/>
  <c r="G38" i="1"/>
  <c r="V37" i="1"/>
  <c r="R37" i="1"/>
  <c r="N37" i="1"/>
  <c r="J37" i="1"/>
  <c r="F37" i="1"/>
  <c r="U36" i="1"/>
  <c r="Q36" i="1"/>
  <c r="M36" i="1"/>
  <c r="I36" i="1"/>
  <c r="E36" i="1"/>
  <c r="T35" i="1"/>
  <c r="P35" i="1"/>
  <c r="L35" i="1"/>
  <c r="H35" i="1"/>
  <c r="D35" i="1"/>
  <c r="U30" i="1"/>
  <c r="Q30" i="1"/>
  <c r="M30" i="1"/>
  <c r="I30" i="1"/>
  <c r="E30" i="1"/>
  <c r="V29" i="1"/>
  <c r="R29" i="1"/>
  <c r="N29" i="1"/>
  <c r="J29" i="1"/>
  <c r="F29" i="1"/>
  <c r="P75" i="1"/>
  <c r="L63" i="1"/>
  <c r="T59" i="1"/>
  <c r="Q53" i="1"/>
  <c r="J52" i="1"/>
  <c r="G51" i="1"/>
  <c r="E50" i="1"/>
  <c r="V48" i="1"/>
  <c r="S47" i="1"/>
  <c r="Q42" i="1"/>
  <c r="O41" i="1"/>
  <c r="L40" i="1"/>
  <c r="J39" i="1"/>
  <c r="J38" i="1"/>
  <c r="M37" i="1"/>
  <c r="P36" i="1"/>
  <c r="S35" i="1"/>
  <c r="P30" i="1"/>
  <c r="M29" i="1"/>
  <c r="T28" i="1"/>
  <c r="L28" i="1"/>
  <c r="D28" i="1"/>
  <c r="S27" i="1"/>
  <c r="K27" i="1"/>
  <c r="R26" i="1"/>
  <c r="J26" i="1"/>
  <c r="Q25" i="1"/>
  <c r="I25" i="1"/>
  <c r="P24" i="1"/>
  <c r="K24" i="1"/>
  <c r="E24" i="1"/>
  <c r="T23" i="1"/>
  <c r="J23" i="1"/>
  <c r="D23" i="1"/>
  <c r="M72" i="1"/>
  <c r="U61" i="1"/>
  <c r="K59" i="1"/>
  <c r="G53" i="1"/>
  <c r="D52" i="1"/>
  <c r="U50" i="1"/>
  <c r="S49" i="1"/>
  <c r="P48" i="1"/>
  <c r="N47" i="1"/>
  <c r="L42" i="1"/>
  <c r="I41" i="1"/>
  <c r="G40" i="1"/>
  <c r="E39" i="1"/>
  <c r="F38" i="1"/>
  <c r="I37" i="1"/>
  <c r="L36" i="1"/>
  <c r="O35" i="1"/>
  <c r="L30" i="1"/>
  <c r="I29" i="1"/>
  <c r="Q28" i="1"/>
  <c r="I28" i="1"/>
  <c r="P27" i="1"/>
  <c r="H27" i="1"/>
  <c r="O26" i="1"/>
  <c r="G26" i="1"/>
  <c r="V25" i="1"/>
  <c r="N25" i="1"/>
  <c r="F25" i="1"/>
  <c r="U24" i="1"/>
  <c r="O24" i="1"/>
  <c r="I24" i="1"/>
  <c r="D24" i="1"/>
  <c r="S23" i="1"/>
  <c r="N23" i="1"/>
  <c r="H23" i="1"/>
  <c r="S66" i="1"/>
  <c r="E61" i="1"/>
  <c r="S54" i="1"/>
  <c r="T52" i="1"/>
  <c r="R51" i="1"/>
  <c r="P50" i="1"/>
  <c r="M49" i="1"/>
  <c r="K48" i="1"/>
  <c r="I47" i="1"/>
  <c r="F42" i="1"/>
  <c r="D41" i="1"/>
  <c r="U39" i="1"/>
  <c r="R38" i="1"/>
  <c r="U37" i="1"/>
  <c r="E37" i="1"/>
  <c r="H36" i="1"/>
  <c r="K35" i="1"/>
  <c r="H30" i="1"/>
  <c r="U29" i="1"/>
  <c r="E29" i="1"/>
  <c r="P28" i="1"/>
  <c r="H28" i="1"/>
  <c r="O27" i="1"/>
  <c r="G27" i="1"/>
  <c r="V26" i="1"/>
  <c r="N26" i="1"/>
  <c r="F26" i="1"/>
  <c r="U25" i="1"/>
  <c r="M25" i="1"/>
  <c r="E25" i="1"/>
  <c r="T24" i="1"/>
  <c r="M24" i="1"/>
  <c r="H24" i="1"/>
  <c r="R23" i="1"/>
  <c r="L23" i="1"/>
  <c r="G23" i="1"/>
  <c r="F65" i="1"/>
  <c r="M60" i="1"/>
  <c r="G54" i="1"/>
  <c r="O52" i="1"/>
  <c r="M51" i="1"/>
  <c r="J50" i="1"/>
  <c r="H49" i="1"/>
  <c r="F48" i="1"/>
  <c r="V42" i="1"/>
  <c r="T41" i="1"/>
  <c r="R40" i="1"/>
  <c r="O39" i="1"/>
  <c r="N38" i="1"/>
  <c r="Q37" i="1"/>
  <c r="T36" i="1"/>
  <c r="D36" i="1"/>
  <c r="G35" i="1"/>
  <c r="T30" i="1"/>
  <c r="D30" i="1"/>
  <c r="Q29" i="1"/>
  <c r="U28" i="1"/>
  <c r="M28" i="1"/>
  <c r="E28" i="1"/>
  <c r="T27" i="1"/>
  <c r="L27" i="1"/>
  <c r="D27" i="1"/>
  <c r="S26" i="1"/>
  <c r="K26" i="1"/>
  <c r="R25" i="1"/>
  <c r="J25" i="1"/>
  <c r="Q24" i="1"/>
  <c r="L24" i="1"/>
  <c r="G24" i="1"/>
  <c r="V23" i="1"/>
  <c r="P23" i="1"/>
  <c r="K23" i="1"/>
  <c r="F23" i="1"/>
  <c r="E94" i="1" l="1"/>
  <c r="U94" i="1"/>
  <c r="L94" i="1"/>
  <c r="N94" i="1"/>
  <c r="S94" i="1"/>
  <c r="M94" i="1"/>
  <c r="V94" i="1"/>
  <c r="Q94" i="1"/>
  <c r="J94" i="1"/>
  <c r="I94" i="1"/>
  <c r="K94" i="1"/>
  <c r="T94" i="1"/>
  <c r="R94" i="1"/>
  <c r="H94" i="1"/>
  <c r="O94" i="1"/>
  <c r="F94" i="1"/>
  <c r="P94" i="1"/>
  <c r="D94" i="1"/>
  <c r="G94" i="1"/>
  <c r="BL34" i="4" l="1"/>
  <c r="D110" i="4" s="1"/>
  <c r="I110" i="4" l="1"/>
  <c r="K111" i="4"/>
  <c r="M112" i="4"/>
  <c r="O113" i="4"/>
  <c r="Q114" i="4"/>
  <c r="S115" i="4"/>
  <c r="U116" i="4"/>
  <c r="H117" i="4"/>
  <c r="F115" i="4"/>
  <c r="D111" i="4"/>
  <c r="H112" i="4"/>
  <c r="Q111" i="4"/>
  <c r="U115" i="4"/>
  <c r="F117" i="4"/>
  <c r="T114" i="4"/>
  <c r="H110" i="4"/>
  <c r="N110" i="4"/>
  <c r="P111" i="4"/>
  <c r="R112" i="4"/>
  <c r="T113" i="4"/>
  <c r="V114" i="4"/>
  <c r="J116" i="4"/>
  <c r="P117" i="4"/>
  <c r="H116" i="4"/>
  <c r="I115" i="4"/>
  <c r="G110" i="4"/>
  <c r="L110" i="4"/>
  <c r="P112" i="4"/>
  <c r="J115" i="4"/>
  <c r="F112" i="4"/>
  <c r="K110" i="4"/>
  <c r="M111" i="4"/>
  <c r="I113" i="4"/>
  <c r="S114" i="4"/>
  <c r="G114" i="4"/>
  <c r="R111" i="4"/>
  <c r="P114" i="4"/>
  <c r="V117" i="4"/>
  <c r="N115" i="4"/>
  <c r="L113" i="4"/>
  <c r="D116" i="4"/>
  <c r="N111" i="4"/>
  <c r="P116" i="4"/>
  <c r="S110" i="4"/>
  <c r="I117" i="4"/>
  <c r="G117" i="4"/>
  <c r="M110" i="4"/>
  <c r="O111" i="4"/>
  <c r="Q112" i="4"/>
  <c r="S113" i="4"/>
  <c r="U114" i="4"/>
  <c r="I116" i="4"/>
  <c r="K117" i="4"/>
  <c r="F111" i="4"/>
  <c r="G116" i="4"/>
  <c r="D115" i="4"/>
  <c r="G115" i="4"/>
  <c r="Q113" i="4"/>
  <c r="O116" i="4"/>
  <c r="E115" i="4"/>
  <c r="V115" i="4"/>
  <c r="H114" i="4"/>
  <c r="R110" i="4"/>
  <c r="T111" i="4"/>
  <c r="V112" i="4"/>
  <c r="J114" i="4"/>
  <c r="L115" i="4"/>
  <c r="N116" i="4"/>
  <c r="T117" i="4"/>
  <c r="E114" i="4"/>
  <c r="K116" i="4"/>
  <c r="F113" i="4"/>
  <c r="P110" i="4"/>
  <c r="T112" i="4"/>
  <c r="R115" i="4"/>
  <c r="F116" i="4"/>
  <c r="O110" i="4"/>
  <c r="U111" i="4"/>
  <c r="M113" i="4"/>
  <c r="Q115" i="4"/>
  <c r="E111" i="4"/>
  <c r="L112" i="4"/>
  <c r="G113" i="4"/>
  <c r="R116" i="4"/>
  <c r="R113" i="4"/>
  <c r="K112" i="4"/>
  <c r="D117" i="4"/>
  <c r="Q110" i="4"/>
  <c r="S111" i="4"/>
  <c r="U112" i="4"/>
  <c r="I114" i="4"/>
  <c r="K115" i="4"/>
  <c r="M116" i="4"/>
  <c r="O117" i="4"/>
  <c r="G112" i="4"/>
  <c r="E117" i="4"/>
  <c r="V116" i="4"/>
  <c r="E110" i="4"/>
  <c r="O114" i="4"/>
  <c r="Q117" i="4"/>
  <c r="J111" i="4"/>
  <c r="T116" i="4"/>
  <c r="E116" i="4"/>
  <c r="V110" i="4"/>
  <c r="J112" i="4"/>
  <c r="N114" i="4"/>
  <c r="P115" i="4"/>
  <c r="G111" i="4"/>
  <c r="S116" i="4"/>
  <c r="H115" i="4"/>
  <c r="E112" i="4"/>
  <c r="U113" i="4"/>
  <c r="J113" i="4"/>
  <c r="U110" i="4"/>
  <c r="I112" i="4"/>
  <c r="K113" i="4"/>
  <c r="M114" i="4"/>
  <c r="O115" i="4"/>
  <c r="Q116" i="4"/>
  <c r="S117" i="4"/>
  <c r="H113" i="4"/>
  <c r="E113" i="4"/>
  <c r="F110" i="4"/>
  <c r="D112" i="4"/>
  <c r="M115" i="4"/>
  <c r="H111" i="4"/>
  <c r="N113" i="4"/>
  <c r="R117" i="4"/>
  <c r="J110" i="4"/>
  <c r="L111" i="4"/>
  <c r="N112" i="4"/>
  <c r="P113" i="4"/>
  <c r="R114" i="4"/>
  <c r="T115" i="4"/>
  <c r="L117" i="4"/>
  <c r="F114" i="4"/>
  <c r="O112" i="4"/>
  <c r="M117" i="4"/>
  <c r="D113" i="4"/>
  <c r="V111" i="4"/>
  <c r="L114" i="4"/>
  <c r="N117" i="4"/>
  <c r="I111" i="4"/>
  <c r="S112" i="4"/>
  <c r="K114" i="4"/>
  <c r="U117" i="4"/>
  <c r="T110" i="4"/>
  <c r="V113" i="4"/>
  <c r="J117" i="4"/>
  <c r="D114" i="4"/>
  <c r="L116" i="4"/>
  <c r="AD63" i="6" l="1"/>
  <c r="Z57" i="6"/>
  <c r="X52" i="6"/>
  <c r="W62" i="6"/>
  <c r="AC57" i="6"/>
  <c r="AF60" i="6"/>
  <c r="V55" i="6"/>
  <c r="AF50" i="6"/>
  <c r="AA64" i="6"/>
  <c r="AI60" i="6"/>
  <c r="AA56" i="6"/>
  <c r="AH59" i="6"/>
  <c r="AF54" i="6"/>
  <c r="AB50" i="6"/>
  <c r="W64" i="6"/>
  <c r="AG59" i="6"/>
  <c r="Y55" i="6"/>
  <c r="AB64" i="6"/>
  <c r="AD57" i="6"/>
  <c r="AF52" i="6"/>
  <c r="AC65" i="6"/>
  <c r="Y63" i="6"/>
  <c r="AE58" i="6"/>
  <c r="W54" i="6"/>
  <c r="Y65" i="6"/>
  <c r="AI62" i="6"/>
  <c r="AE60" i="6"/>
  <c r="AA58" i="6"/>
  <c r="W56" i="6"/>
  <c r="AG53" i="6"/>
  <c r="AC51" i="6"/>
  <c r="X64" i="6"/>
  <c r="AF56" i="6"/>
  <c r="AB65" i="6"/>
  <c r="X63" i="6"/>
  <c r="AH60" i="6"/>
  <c r="AD58" i="6"/>
  <c r="Z56" i="6"/>
  <c r="V54" i="6"/>
  <c r="X62" i="6"/>
  <c r="AD55" i="6"/>
  <c r="V51" i="6"/>
  <c r="W65" i="6"/>
  <c r="AG62" i="6"/>
  <c r="AC60" i="6"/>
  <c r="AA59" i="6"/>
  <c r="W57" i="6"/>
  <c r="AG54" i="6"/>
  <c r="AC52" i="6"/>
  <c r="Y50" i="6"/>
  <c r="AF62" i="6"/>
  <c r="Z59" i="6"/>
  <c r="AB56" i="6"/>
  <c r="AH53" i="6"/>
  <c r="AD51" i="6"/>
  <c r="X50" i="6"/>
  <c r="AI64" i="6"/>
  <c r="AG63" i="6"/>
  <c r="AE62" i="6"/>
  <c r="AC61" i="6"/>
  <c r="AA60" i="6"/>
  <c r="Y59" i="6"/>
  <c r="W58" i="6"/>
  <c r="AI56" i="6"/>
  <c r="AG55" i="6"/>
  <c r="AE54" i="6"/>
  <c r="AC53" i="6"/>
  <c r="AA52" i="6"/>
  <c r="Y51" i="6"/>
  <c r="AG50" i="6"/>
  <c r="Z63" i="6"/>
  <c r="X60" i="6"/>
  <c r="X54" i="6"/>
  <c r="AA50" i="6"/>
  <c r="X65" i="6"/>
  <c r="V64" i="6"/>
  <c r="AH62" i="6"/>
  <c r="AF61" i="6"/>
  <c r="AD60" i="6"/>
  <c r="AB59" i="6"/>
  <c r="Z58" i="6"/>
  <c r="X57" i="6"/>
  <c r="V56" i="6"/>
  <c r="AH54" i="6"/>
  <c r="AF53" i="6"/>
  <c r="AD52" i="6"/>
  <c r="AB51" i="6"/>
  <c r="V65" i="6"/>
  <c r="Z61" i="6"/>
  <c r="AH57" i="6"/>
  <c r="Z55" i="6"/>
  <c r="AB52" i="6"/>
  <c r="AI65" i="6"/>
  <c r="AG64" i="6"/>
  <c r="AE63" i="6"/>
  <c r="AC62" i="6"/>
  <c r="AA61" i="6"/>
  <c r="Y60" i="6"/>
  <c r="W59" i="6"/>
  <c r="AI57" i="6"/>
  <c r="AG56" i="6"/>
  <c r="AE55" i="6"/>
  <c r="AC54" i="6"/>
  <c r="AA53" i="6"/>
  <c r="Y52" i="6"/>
  <c r="W51" i="6"/>
  <c r="AG61" i="6"/>
  <c r="AC59" i="6"/>
  <c r="Y57" i="6"/>
  <c r="AI54" i="6"/>
  <c r="AE52" i="6"/>
  <c r="V61" i="6"/>
  <c r="AE50" i="6"/>
  <c r="Z64" i="6"/>
  <c r="V62" i="6"/>
  <c r="AF59" i="6"/>
  <c r="AB57" i="6"/>
  <c r="X55" i="6"/>
  <c r="AH52" i="6"/>
  <c r="AF51" i="6"/>
  <c r="AH65" i="6"/>
  <c r="AF58" i="6"/>
  <c r="V53" i="6"/>
  <c r="Z50" i="6"/>
  <c r="AI63" i="6"/>
  <c r="AE61" i="6"/>
  <c r="Y58" i="6"/>
  <c r="AI55" i="6"/>
  <c r="AE53" i="6"/>
  <c r="AA51" i="6"/>
  <c r="Z65" i="6"/>
  <c r="AH61" i="6"/>
  <c r="AB58" i="6"/>
  <c r="AH55" i="6"/>
  <c r="Z53" i="6"/>
  <c r="AG65" i="6"/>
  <c r="AE64" i="6"/>
  <c r="AC63" i="6"/>
  <c r="AA62" i="6"/>
  <c r="Y61" i="6"/>
  <c r="W60" i="6"/>
  <c r="AI58" i="6"/>
  <c r="AG57" i="6"/>
  <c r="AE56" i="6"/>
  <c r="AC55" i="6"/>
  <c r="AA54" i="6"/>
  <c r="Y53" i="6"/>
  <c r="W52" i="6"/>
  <c r="AD65" i="6"/>
  <c r="AB62" i="6"/>
  <c r="V59" i="6"/>
  <c r="W50" i="6"/>
  <c r="AH64" i="6"/>
  <c r="AF63" i="6"/>
  <c r="AD62" i="6"/>
  <c r="AB61" i="6"/>
  <c r="Z60" i="6"/>
  <c r="X59" i="6"/>
  <c r="V58" i="6"/>
  <c r="AH56" i="6"/>
  <c r="AF55" i="6"/>
  <c r="AD54" i="6"/>
  <c r="AB53" i="6"/>
  <c r="Z52" i="6"/>
  <c r="X51" i="6"/>
  <c r="AH63" i="6"/>
  <c r="AB60" i="6"/>
  <c r="V57" i="6"/>
  <c r="AB54" i="6"/>
  <c r="AH51" i="6"/>
  <c r="AH50" i="6"/>
  <c r="AE65" i="6"/>
  <c r="AC64" i="6"/>
  <c r="AA63" i="6"/>
  <c r="Y62" i="6"/>
  <c r="W61" i="6"/>
  <c r="AI59" i="6"/>
  <c r="AG58" i="6"/>
  <c r="AE57" i="6"/>
  <c r="AC56" i="6"/>
  <c r="AA55" i="6"/>
  <c r="Y54" i="6"/>
  <c r="W53" i="6"/>
  <c r="AI51" i="6"/>
  <c r="AI52" i="6"/>
  <c r="AG51" i="6"/>
  <c r="AF64" i="6"/>
  <c r="AD61" i="6"/>
  <c r="X58" i="6"/>
  <c r="AI50" i="6"/>
  <c r="AF65" i="6"/>
  <c r="AD64" i="6"/>
  <c r="AB63" i="6"/>
  <c r="Z62" i="6"/>
  <c r="X61" i="6"/>
  <c r="V60" i="6"/>
  <c r="AH58" i="6"/>
  <c r="AF57" i="6"/>
  <c r="AD56" i="6"/>
  <c r="AB55" i="6"/>
  <c r="Z54" i="6"/>
  <c r="X53" i="6"/>
  <c r="V52" i="6"/>
  <c r="AC50" i="6"/>
  <c r="V63" i="6"/>
  <c r="AD59" i="6"/>
  <c r="X56" i="6"/>
  <c r="AD53" i="6"/>
  <c r="Z51" i="6"/>
  <c r="AD50" i="6"/>
  <c r="AA65" i="6"/>
  <c r="Y64" i="6"/>
  <c r="W63" i="6"/>
  <c r="AI61" i="6"/>
  <c r="AG60" i="6"/>
  <c r="AE59" i="6"/>
  <c r="AC58" i="6"/>
  <c r="AA57" i="6"/>
  <c r="Y56" i="6"/>
  <c r="W55" i="6"/>
  <c r="AI53" i="6"/>
  <c r="AG52" i="6"/>
  <c r="AE51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<sst xmlns="http://schemas.openxmlformats.org/spreadsheetml/2006/main" count="15304" uniqueCount="4063">
  <si>
    <t>Dalekit Awnings Wholesale price list 2021</t>
  </si>
  <si>
    <t>for cassette</t>
  </si>
  <si>
    <t>QTY</t>
  </si>
  <si>
    <t>$</t>
  </si>
  <si>
    <t>Total</t>
  </si>
  <si>
    <t>Links always have 1 booster</t>
  </si>
  <si>
    <t>RB09 Easylink Chain Winder &amp; Ext Idler</t>
  </si>
  <si>
    <t>Geared Winder</t>
  </si>
  <si>
    <t>44mm Std Roller Tube</t>
  </si>
  <si>
    <t>44mm HD Roller Tube</t>
  </si>
  <si>
    <t>OPACHAIN50PSG</t>
  </si>
  <si>
    <t>DOUBLE BEAD CHAIN LOOP SILVER GREY - 50CM</t>
  </si>
  <si>
    <t>Std</t>
  </si>
  <si>
    <t>3.5m Drop = 68mm roll diameter</t>
  </si>
  <si>
    <t>Easylock LX Inst Brackets</t>
  </si>
  <si>
    <t>Adapter 38-45</t>
  </si>
  <si>
    <t>D30 Silent  Bottom Rail</t>
  </si>
  <si>
    <t>OPACHAIN75PSG</t>
  </si>
  <si>
    <t>DOUBLE BEAD CHAIN LOOP SILVER GREY - 75CM</t>
  </si>
  <si>
    <t>d30 Bottom Rail End Caps</t>
  </si>
  <si>
    <t>Double Sided Tape</t>
  </si>
  <si>
    <t>HD roller tube</t>
  </si>
  <si>
    <t>OPACHAIN100PSG</t>
  </si>
  <si>
    <t>DOUBLE BEAD CHAIN LOOP SILVER GREY - 100CM</t>
  </si>
  <si>
    <t>Chain Tie Down</t>
  </si>
  <si>
    <t>extra drive</t>
  </si>
  <si>
    <t>13mm Hod down strip</t>
  </si>
  <si>
    <t>Extra per metre for 45mm upgrade</t>
  </si>
  <si>
    <t>OPACHAIN125PSG</t>
  </si>
  <si>
    <t>DOUBLE BEAD CHAIN LOOP SILVER GREY - 125CM</t>
  </si>
  <si>
    <t>Boosters are front, back left and right options</t>
  </si>
  <si>
    <t>Chain Joiners</t>
  </si>
  <si>
    <t>OPACHAIN150PSG</t>
  </si>
  <si>
    <t>DOUBLE BEAD CHAIN LOOP SILVER GREY - 150CM</t>
  </si>
  <si>
    <t>OVER 350mm Upgrade bracket</t>
  </si>
  <si>
    <t>Category 1</t>
  </si>
  <si>
    <t>Chain Stopper</t>
  </si>
  <si>
    <t xml:space="preserve">waste @ 10% </t>
  </si>
  <si>
    <t>OPACHAIN175PSG</t>
  </si>
  <si>
    <t>DOUBLE BEAD CHAIN LOOP SILVER GREY - 175CM</t>
  </si>
  <si>
    <t>Category 2</t>
  </si>
  <si>
    <t>Warning Tag</t>
  </si>
  <si>
    <t>OPACHAIN200PSG</t>
  </si>
  <si>
    <t>DOUBLE BEAD CHAIN LOOP SILVER GREY - 200CM</t>
  </si>
  <si>
    <t>Upgrade top tube</t>
  </si>
  <si>
    <t>Category 3</t>
  </si>
  <si>
    <t>TOTAL</t>
  </si>
  <si>
    <t>OPACHAIN225PSG</t>
  </si>
  <si>
    <t>DOUBLE BEAD CHAIN LOOP SILVER GREY - 225CM</t>
  </si>
  <si>
    <t>Category 4</t>
  </si>
  <si>
    <t>OPACHAIN250PSG</t>
  </si>
  <si>
    <t>DOUBLE BEAD CHAIN LOOP SILVER GREY - 250CM</t>
  </si>
  <si>
    <t>Category 5</t>
  </si>
  <si>
    <t>Price</t>
  </si>
  <si>
    <t>Qty</t>
  </si>
  <si>
    <t>OPACHAIN275PSG</t>
  </si>
  <si>
    <t>DOUBLE BEAD CHAIN LOOP SILVER GREY - 275CM</t>
  </si>
  <si>
    <t>Lineal Mtr Std</t>
  </si>
  <si>
    <t>Lineal Mtr HD Tube</t>
  </si>
  <si>
    <t>waste @ 3%</t>
  </si>
  <si>
    <t>UPGRADE WITH BOOSTER..</t>
  </si>
  <si>
    <t>each</t>
  </si>
  <si>
    <t>Motorisation tube upgrade</t>
  </si>
  <si>
    <t>RB09 EASY-LOCK EXTENDABLE IDLER</t>
  </si>
  <si>
    <t>light tube</t>
  </si>
  <si>
    <t>pj</t>
  </si>
  <si>
    <t>extra cost</t>
  </si>
  <si>
    <t>med tube</t>
  </si>
  <si>
    <t>BACK</t>
  </si>
  <si>
    <t>Wire Guide Cassette</t>
  </si>
  <si>
    <t>d30</t>
  </si>
  <si>
    <t>Upgrade to 55mm brackets</t>
  </si>
  <si>
    <t>Esp for Duo blinds</t>
  </si>
  <si>
    <t>less</t>
  </si>
  <si>
    <t>hd tube</t>
  </si>
  <si>
    <t>w-s+instx</t>
  </si>
  <si>
    <t>STD Booster</t>
  </si>
  <si>
    <t>Upgrade to 70 Fixed Guide Winder and add Idler</t>
  </si>
  <si>
    <t>M+Lx</t>
  </si>
  <si>
    <t>WIDTH</t>
  </si>
  <si>
    <t>HD Booster</t>
  </si>
  <si>
    <t>Upgrade to 90 Fixed Guide Winder (plus a winder)</t>
  </si>
  <si>
    <t>DROP</t>
  </si>
  <si>
    <t>Anod</t>
  </si>
  <si>
    <t>Coloured</t>
  </si>
  <si>
    <t>qty</t>
  </si>
  <si>
    <t>cost</t>
  </si>
  <si>
    <t>metre</t>
  </si>
  <si>
    <t>Ribbed round spline</t>
  </si>
  <si>
    <t>Flat Spline</t>
  </si>
  <si>
    <t>Booster Recomended</t>
  </si>
  <si>
    <t>Automatic Upgrade to HD Tube      Booster also reccomended</t>
  </si>
  <si>
    <t>cassette option</t>
  </si>
  <si>
    <t>If wanting a Retrofit Booster</t>
  </si>
  <si>
    <t xml:space="preserve">Cassette Option </t>
  </si>
  <si>
    <t>P95 - BASE 50</t>
  </si>
  <si>
    <t>Wire Guide Option</t>
  </si>
  <si>
    <t>CASSETTE 75 SQUARE COVER</t>
  </si>
  <si>
    <t>Light Booster</t>
  </si>
  <si>
    <t>10% waste</t>
  </si>
  <si>
    <t>WIRE GUIDE TENSIONING CABLE</t>
  </si>
  <si>
    <t>JUST USE $35 FLAT FEE</t>
  </si>
  <si>
    <t>FABRIC BRUSH T SLOT FIT</t>
  </si>
  <si>
    <t>P95 - END CAP SET + FIXING SCREWS</t>
  </si>
  <si>
    <t xml:space="preserve"> CASSETTE 90 END PLATE SET + SCREWS</t>
  </si>
  <si>
    <t>CASSETTE 90 SQUARE COVER SET</t>
  </si>
  <si>
    <t>CASSETTE 90 MOUNTING BRACKET | FACE FIX</t>
  </si>
  <si>
    <t>BASE 40/50 TENSIONING WIRE STOPPER + ADJUSTER</t>
  </si>
  <si>
    <t>TENSIONING WIRE STOPPER + ADJUSTER</t>
  </si>
  <si>
    <t>CRIMPING CLIP</t>
  </si>
  <si>
    <t>D30 MEDIUM BOTTOM RAIL WIRE GUIDE END CAPS</t>
  </si>
  <si>
    <t>Cassette Option</t>
  </si>
  <si>
    <t>OVAL Colour BOTTOM RAIL</t>
  </si>
  <si>
    <t>OVAL Anod BOTTOM RAIL</t>
  </si>
  <si>
    <t>OVAL Bronze Pearl BOTTOM RAIL</t>
  </si>
  <si>
    <t>OVAL Bright Silver BOTTOM RAIL</t>
  </si>
  <si>
    <t>FLAT Colour BOTTOM RAIL</t>
  </si>
  <si>
    <t>FLAT Anod BOTTOM RAIL</t>
  </si>
  <si>
    <t>ROUND Colour BOTTOM RAIL</t>
  </si>
  <si>
    <t>ROUND Anod BOTTOM RAIL</t>
  </si>
  <si>
    <t>F4115 Colour FLAT HEAVY DUTY BOTTOM RAIL</t>
  </si>
  <si>
    <t>F4115 Anod FLAT HEAVY DUTY BOTTOM RAIL</t>
  </si>
  <si>
    <t>Roller Blind 45mm Upgrade with Geared Winder</t>
  </si>
  <si>
    <t>Addition for valance</t>
  </si>
  <si>
    <t>OPRMOTMECH</t>
  </si>
  <si>
    <t>Direct Drive Mechanism for Motors</t>
  </si>
  <si>
    <t>PC</t>
  </si>
  <si>
    <t>Roller Blind 45mm Upgrade for motorised</t>
  </si>
  <si>
    <t>Addition for Retro-fit Booster</t>
  </si>
  <si>
    <t xml:space="preserve">Addition for Std Duo Brackets. </t>
  </si>
  <si>
    <t>D30 Silent Bottom rail as standard</t>
  </si>
  <si>
    <t>Addition for Roller Blind 45mm Upgrade with Geared Winder</t>
  </si>
  <si>
    <t>Duo Light Filter</t>
  </si>
  <si>
    <t>Vibe Metallic</t>
  </si>
  <si>
    <t>Duo Blockout</t>
  </si>
  <si>
    <t>Skye B/O</t>
  </si>
  <si>
    <t>Chatsworth B/O</t>
  </si>
  <si>
    <t xml:space="preserve">Vibe </t>
  </si>
  <si>
    <t>Karma</t>
  </si>
  <si>
    <t>Le Reve</t>
  </si>
  <si>
    <t>New Palm Beach B/O</t>
  </si>
  <si>
    <t>Envirovision Mesh</t>
  </si>
  <si>
    <t>Day Screen</t>
  </si>
  <si>
    <t>Skye L/F</t>
  </si>
  <si>
    <t>Mantra B/O</t>
  </si>
  <si>
    <t>New Palm Beach</t>
  </si>
  <si>
    <t>Linesque B/O</t>
  </si>
  <si>
    <t>Mantra</t>
  </si>
  <si>
    <t>Linesque</t>
  </si>
  <si>
    <t>Chatsworth</t>
  </si>
  <si>
    <t>Oroa</t>
  </si>
  <si>
    <t>Fabric</t>
  </si>
  <si>
    <t>Average</t>
  </si>
  <si>
    <t>Category?</t>
  </si>
  <si>
    <t>Set price at?</t>
  </si>
  <si>
    <t>$ range</t>
  </si>
  <si>
    <t>Texstyle Kellnscreen</t>
  </si>
  <si>
    <t>DescnPart1 (Material)</t>
  </si>
  <si>
    <t>Last Purchase Price</t>
  </si>
  <si>
    <t>Budget</t>
  </si>
  <si>
    <t>Texstyle Solitare B/O</t>
  </si>
  <si>
    <t>Alpha INT Avoca B/O</t>
  </si>
  <si>
    <t>Defab Solashadow D-View 10%</t>
  </si>
  <si>
    <t>Alpha INT Bondi B/O</t>
  </si>
  <si>
    <t>Uniline Sunset B/O</t>
  </si>
  <si>
    <t>Category 6</t>
  </si>
  <si>
    <t>Category 7</t>
  </si>
  <si>
    <t>Alpha INT Bondi L/F</t>
  </si>
  <si>
    <t>Unline Tapastry L/F</t>
  </si>
  <si>
    <t>Suggest???</t>
  </si>
  <si>
    <t>Alpha INT Cottesloe B/O</t>
  </si>
  <si>
    <t>Avg</t>
  </si>
  <si>
    <t>Alpha INT Cottesloe L/F</t>
  </si>
  <si>
    <t>Alpha INT Omega Sunscreen 5%</t>
  </si>
  <si>
    <t>Range</t>
  </si>
  <si>
    <t>Alpha INT Dalkeith B/O</t>
  </si>
  <si>
    <t>Defab Solashadow D-View 5%</t>
  </si>
  <si>
    <t>Category</t>
  </si>
  <si>
    <t>Alpha INT Dalkeith L/F</t>
  </si>
  <si>
    <t>Shaw Duo Light</t>
  </si>
  <si>
    <t>Alpha INT Diamond Sunscreen 5%</t>
  </si>
  <si>
    <t>Shaw Aventus 5%</t>
  </si>
  <si>
    <t>Alpha INT Glenelg B/O</t>
  </si>
  <si>
    <t>Uniline Palermo</t>
  </si>
  <si>
    <t>Alpha INT Glenelg L/F</t>
  </si>
  <si>
    <t>Alpha INT Omega Sunscreen 10%</t>
  </si>
  <si>
    <t>Texstyle Focus B/O</t>
  </si>
  <si>
    <t>Texstyle One Block</t>
  </si>
  <si>
    <t>Alpha INT Platinum Screen 3%</t>
  </si>
  <si>
    <t>Texstyle One Screen</t>
  </si>
  <si>
    <t>Alpha INT Toorak B/O</t>
  </si>
  <si>
    <t>Alpha INT Toorak L/F</t>
  </si>
  <si>
    <t>Alpha INT Vaucluse L/F</t>
  </si>
  <si>
    <t>Alpha INT Vaucluse B/O</t>
  </si>
  <si>
    <t xml:space="preserve">Alpha XT1 Fibreglass Screen Clearview 6% </t>
  </si>
  <si>
    <t>Alpha XT2 Polyester 2x2 Screen 5%</t>
  </si>
  <si>
    <t>Shaw Vibe</t>
  </si>
  <si>
    <t>HD Avilla Blockout</t>
  </si>
  <si>
    <t>Uniline Uniview 10%</t>
  </si>
  <si>
    <t>HD Baltic Plus Blockout</t>
  </si>
  <si>
    <t>Uniline Uniview 2%</t>
  </si>
  <si>
    <t>HD Baltic Plus Translucent</t>
  </si>
  <si>
    <t>std</t>
  </si>
  <si>
    <t>Uniline Uniview 5%</t>
  </si>
  <si>
    <t>HD Chester Blockout</t>
  </si>
  <si>
    <t>Uniline Miami B/O</t>
  </si>
  <si>
    <t>HD Chester Translucent</t>
  </si>
  <si>
    <t>HD E-Screen 10%</t>
  </si>
  <si>
    <t>Uniline Evolution B/O</t>
  </si>
  <si>
    <t>HD E-Screen 6%</t>
  </si>
  <si>
    <t>Texstyle Jersey L/F</t>
  </si>
  <si>
    <t>HD E-Screen Chrome</t>
  </si>
  <si>
    <t>Shaw Aventus 3%</t>
  </si>
  <si>
    <t>HD E-Screen Plus Chrome 3%</t>
  </si>
  <si>
    <t>HD Elements Blockout</t>
  </si>
  <si>
    <t>Unline Belica L/F</t>
  </si>
  <si>
    <t>HD Elements Translucent</t>
  </si>
  <si>
    <t>Uniline Dawn B/O</t>
  </si>
  <si>
    <t>HD EnviroTech</t>
  </si>
  <si>
    <t>Texstyle Metroshade L/F</t>
  </si>
  <si>
    <t>Texstyle Solar View</t>
  </si>
  <si>
    <t>HD Escreen Koolback 5%</t>
  </si>
  <si>
    <t>Texstyle Tusk L/F</t>
  </si>
  <si>
    <t>HD Kenross Blockout</t>
  </si>
  <si>
    <t>HD Zen</t>
  </si>
  <si>
    <t>HD Kenross Translucent</t>
  </si>
  <si>
    <t>Shaw Dayscreen</t>
  </si>
  <si>
    <t>HD M-Screen 5%</t>
  </si>
  <si>
    <t xml:space="preserve">Uniline Mandalay </t>
  </si>
  <si>
    <t>HD M-Screen Deco 5%</t>
  </si>
  <si>
    <t xml:space="preserve">Shaw Vibe Metalic </t>
  </si>
  <si>
    <t>HD Optima Screen</t>
  </si>
  <si>
    <t>Shaw Duo Screen</t>
  </si>
  <si>
    <t>HD Petra Blockout</t>
  </si>
  <si>
    <t>Uniline Dawn Pearlised B/O</t>
  </si>
  <si>
    <t>HD Plaza Plus Blockout</t>
  </si>
  <si>
    <t>Unline Tapastry B/O</t>
  </si>
  <si>
    <t>HD Scraborough Blockout</t>
  </si>
  <si>
    <t>Texstyle Dakota</t>
  </si>
  <si>
    <t>HD Scraborough Translucent</t>
  </si>
  <si>
    <t>Texstyle Kew B/O</t>
  </si>
  <si>
    <t>HD Seychelles Plus</t>
  </si>
  <si>
    <t>Texstyle Sanctuary</t>
  </si>
  <si>
    <t>HD Seychelles Plus Blockout</t>
  </si>
  <si>
    <t>Texstyle Vivid Block</t>
  </si>
  <si>
    <t>HD Stance</t>
  </si>
  <si>
    <t xml:space="preserve">Texstyle Vivid Shade </t>
  </si>
  <si>
    <t>HD Willandra Blockout</t>
  </si>
  <si>
    <t>HD Willandra Translucent</t>
  </si>
  <si>
    <t>Texstyle Metroshade B/O</t>
  </si>
  <si>
    <t xml:space="preserve">Uniline Screenview 5% </t>
  </si>
  <si>
    <t>Shaw Duo Blockout</t>
  </si>
  <si>
    <t>Shaw Chatsworth B/O</t>
  </si>
  <si>
    <t>Shaw Chatsworth L/F</t>
  </si>
  <si>
    <t>Shaw New Palm Beach L/F</t>
  </si>
  <si>
    <t>Texstyle Balmoral L/F</t>
  </si>
  <si>
    <t>Shaw Spectre</t>
  </si>
  <si>
    <t>Unline Belica B/O</t>
  </si>
  <si>
    <t xml:space="preserve">Shaw Ecolibrium </t>
  </si>
  <si>
    <t>Shaw Le Reve L/F</t>
  </si>
  <si>
    <t>Shaw Envirovision</t>
  </si>
  <si>
    <t>Shaw Skye L/F</t>
  </si>
  <si>
    <t>Shaw Icon FR</t>
  </si>
  <si>
    <t>Texstyle Jersey B/O</t>
  </si>
  <si>
    <t>Shaw Karma</t>
  </si>
  <si>
    <t>Shaw Le Reve B/O</t>
  </si>
  <si>
    <t>Shaw Linesque L/F</t>
  </si>
  <si>
    <t>Shaw Linesque B/O</t>
  </si>
  <si>
    <t>Texstyle Tuck B/O</t>
  </si>
  <si>
    <t>Shaw Mantra B/O</t>
  </si>
  <si>
    <t>Shaw Orora FR</t>
  </si>
  <si>
    <t>Shaw New Palm Beach B/O</t>
  </si>
  <si>
    <t>Texstyle Barbados B/O</t>
  </si>
  <si>
    <t>Shaw Skye B/O</t>
  </si>
  <si>
    <t>Texstyle Gala B/O</t>
  </si>
  <si>
    <t>Shaw Urban Shade</t>
  </si>
  <si>
    <t>Texstyle Serengetti L/F</t>
  </si>
  <si>
    <t>Texstyle Balmoral B/O</t>
  </si>
  <si>
    <t xml:space="preserve">Texstyle Serengetti B/O </t>
  </si>
  <si>
    <t>Texstyle Positano B/O</t>
  </si>
  <si>
    <t>Uniline Spectrum 3%</t>
  </si>
  <si>
    <t>budget</t>
  </si>
  <si>
    <t xml:space="preserve"> Shaw Aventus 3%</t>
  </si>
  <si>
    <t>Texstyle Tusk B/O</t>
  </si>
  <si>
    <t>-</t>
  </si>
  <si>
    <t>HD Romaline Blockout</t>
  </si>
  <si>
    <t xml:space="preserve"> HD Chester Translucent</t>
  </si>
  <si>
    <t>HD Simbel Translucent</t>
  </si>
  <si>
    <t>HD Simbel Blockout</t>
  </si>
  <si>
    <t>Radian (Insert) Chain Mechanism Incl Geared</t>
  </si>
  <si>
    <t>Units</t>
  </si>
  <si>
    <t>Old Price</t>
  </si>
  <si>
    <t>5% Increase</t>
  </si>
  <si>
    <t>Individual price</t>
  </si>
  <si>
    <t>Radian Direct Drive Mechanism and Idler</t>
  </si>
  <si>
    <t>Raidian Geared Mechanism and Idler</t>
  </si>
  <si>
    <t>Radian Standard Mounting brackets</t>
  </si>
  <si>
    <t>Radian Standard Mounting bracket Covers</t>
  </si>
  <si>
    <t>Radian Extension Bracket</t>
  </si>
  <si>
    <t>38-45mm Adaptors</t>
  </si>
  <si>
    <t>38-55mm Adaptors</t>
  </si>
  <si>
    <t>Radian Split Blind Brackets - Raise Together</t>
  </si>
  <si>
    <t>Radian Split Blind Brackets - Raise Separately</t>
  </si>
  <si>
    <t>Radian Split Blind Extension Bracket - Raise Together</t>
  </si>
  <si>
    <t>Radian Split Blind Extension Bracket - Raise Separately</t>
  </si>
  <si>
    <t>Radian Slim Double Brackets Right/Right</t>
  </si>
  <si>
    <t>Radian Slim Double Brackets Left/Left</t>
  </si>
  <si>
    <t></t>
  </si>
  <si>
    <t>Slim Double Bracket Covers</t>
  </si>
  <si>
    <t>Radian Slim Double Split Blind Brackets - Raise Together</t>
  </si>
  <si>
    <t>Radian Slim Double Split Blind Brackets - Raise Separately</t>
  </si>
  <si>
    <t>Double Brackets 110.5 x 100mm Right/Right</t>
  </si>
  <si>
    <t>Double Brackets 110.5 x 100mm Left/Left</t>
  </si>
  <si>
    <t>Radian Idlers Only</t>
  </si>
  <si>
    <t>Motor Adapter Plate For 35mm Motors - Metal</t>
  </si>
  <si>
    <t>Radian Cassette Mounting Brackets</t>
  </si>
  <si>
    <t>Talon Chain Mechanism Incl Geared</t>
  </si>
  <si>
    <t>Talon Direct Drive Mechanism (Non-Geared)</t>
  </si>
  <si>
    <t xml:space="preserve">Talon Geared Mechanism </t>
  </si>
  <si>
    <t>Talon Standard Mounting Brackets</t>
  </si>
  <si>
    <t>Talon Standard Mounting Bracket Covers</t>
  </si>
  <si>
    <t>Talon 38 To 45mm Tube Adapter</t>
  </si>
  <si>
    <t>Talon 38 To 55mm Tube Adapter</t>
  </si>
  <si>
    <t>Talon Extension Bracket</t>
  </si>
  <si>
    <t>Talon Extension Bracket Covers</t>
  </si>
  <si>
    <t>Talon Split Blind Bracket - Raise Together</t>
  </si>
  <si>
    <t>Talon Split Blind Bracket - Raise Separately</t>
  </si>
  <si>
    <t>Talon Split Blind Bracket Covers</t>
  </si>
  <si>
    <t>Talon Split Blind Extension Brackets - Raise Together</t>
  </si>
  <si>
    <t>Talon Split Blind Extension Brackets - Raise Separately</t>
  </si>
  <si>
    <t>Talon Split Blind Extension Bracket Covers</t>
  </si>
  <si>
    <t>Talon 38mm Slim Universal Double Bracket</t>
  </si>
  <si>
    <t>Talon 38mm Slim Universal Split Blind Double Bracket - Raise Together</t>
  </si>
  <si>
    <t>Talon 38mm Slim Universal Split Blind Double Bracket - Raise Separately</t>
  </si>
  <si>
    <t>Talon 38mm Slim Universal Double Bracket Covers</t>
  </si>
  <si>
    <t>Keyway Tube</t>
  </si>
  <si>
    <t>Keyway Tube 38mm 5.5m</t>
  </si>
  <si>
    <t>Keyway Tube 45mm 5.5m</t>
  </si>
  <si>
    <t>Keyway Tube 45mm Thick 5.5m</t>
  </si>
  <si>
    <t>Keyway Tube 45mm Thick (SHORT LENGTH). 3.4m</t>
  </si>
  <si>
    <t>Keyway Tube 55mm 5.5m</t>
  </si>
  <si>
    <t>Keyway Tube 55mm (SHORT LENGTH) 4.0m</t>
  </si>
  <si>
    <t>Base Bar</t>
  </si>
  <si>
    <t>Curved Bottom Bar 5.5m Clear Anodised</t>
  </si>
  <si>
    <t>Curved Bottom Rail 5.5m Std Colour Satin Black</t>
  </si>
  <si>
    <t>Curved Bottom Rail 5.5m Std Colour Gloss White</t>
  </si>
  <si>
    <t>Curved Bottom Rail 5.5m Std Colour River Gum</t>
  </si>
  <si>
    <t>Curved Bottom Rail 5.5m Std Colour White Birch</t>
  </si>
  <si>
    <t>Curved Bottom Rail 5.5m Std Colour Shoji White</t>
  </si>
  <si>
    <t>Curved Base Rail 5.5m Premium Charcoal</t>
  </si>
  <si>
    <t>Curved Base Rail 5.5m Premium Luxe Bronze</t>
  </si>
  <si>
    <t xml:space="preserve"> Curved Base Rail 5.5m Premium Storm</t>
  </si>
  <si>
    <t>Curved Base Rail End Cap Grey</t>
  </si>
  <si>
    <t>Curved Base Rail End Cap Satin Black</t>
  </si>
  <si>
    <t>Curved Base Rail End Cap Gloss White</t>
  </si>
  <si>
    <t>Curved Base Rail End Cap River Gum</t>
  </si>
  <si>
    <t>Curved Base Rail End Cap White Birch</t>
  </si>
  <si>
    <t>Curved Base Rail End Cap Shoji White</t>
  </si>
  <si>
    <t>Curved Base Rail End Cap Charcoal</t>
  </si>
  <si>
    <t>Curved Base Rail End Cap Luxe Bronze</t>
  </si>
  <si>
    <t>Curved Base Rail End Cap Storm</t>
  </si>
  <si>
    <t>Round Base Rail 5.5m Anodised</t>
  </si>
  <si>
    <t>Round Base Rail 5.5m Satin Black</t>
  </si>
  <si>
    <t>Round Base Rail 5.5m Gloss White</t>
  </si>
  <si>
    <t>Round Base Rail 5.5m River Gum</t>
  </si>
  <si>
    <t>Round Base Rail 5.5m White Birch</t>
  </si>
  <si>
    <t>Round Base Rail 5.5m Shoji White</t>
  </si>
  <si>
    <t>Round Base Rail End Cap Grey</t>
  </si>
  <si>
    <t>Round Base Rail End Cap Satin Black</t>
  </si>
  <si>
    <t>Round Base Rail End Cap Gloss White</t>
  </si>
  <si>
    <t>Round Base Rail End Cap River Gum</t>
  </si>
  <si>
    <t>Round Base Rail End Cap White Birch</t>
  </si>
  <si>
    <t>Round Base Rail End Cap Shoji White</t>
  </si>
  <si>
    <t>Tear Drop Base Rail 5m Clear Anodised</t>
  </si>
  <si>
    <t>Tear Drop Base Rail 5m Satin Black</t>
  </si>
  <si>
    <t>Tear Drop Base Rail 5m White</t>
  </si>
  <si>
    <t>Tear Drop Base Rail 5m River Gum</t>
  </si>
  <si>
    <t>Tear Drop Base Rail 5m White Birch</t>
  </si>
  <si>
    <t>Tear Drop Base Rail End Cap Grey</t>
  </si>
  <si>
    <t>Tear Drop Base Rail End Cap Satin Black</t>
  </si>
  <si>
    <t>Tear Drop Base Rail End Cap White</t>
  </si>
  <si>
    <t>Tear Drop Base Rail End Cap River Gum</t>
  </si>
  <si>
    <t>Tear Drop Base Rail End Cap Whitre Birch</t>
  </si>
  <si>
    <t>Rectangular Base Rail -Clear Anod</t>
  </si>
  <si>
    <t>Rectangular Base Rail -Satin Black</t>
  </si>
  <si>
    <t>Rectangular Base Rail - White</t>
  </si>
  <si>
    <t>Rectangular Base Rail -River Gum</t>
  </si>
  <si>
    <t>Rectangular Base Rail -White Birch</t>
  </si>
  <si>
    <t>Rectangular Base Rail -Shoji White</t>
  </si>
  <si>
    <t>Roller Rectangular Base Rail End Cap Clear Grey</t>
  </si>
  <si>
    <t>Roller Rectangular Base Rail End Cap Satin Black</t>
  </si>
  <si>
    <t>Roller Rectangular Base Rail End Cap White</t>
  </si>
  <si>
    <t>Roller Rectangular Base Rail End Cap River Gum</t>
  </si>
  <si>
    <t>Roller Rectangular Base Rail End Cap White Birch</t>
  </si>
  <si>
    <t>Rectangular Base Rail End Cap Shoji White</t>
  </si>
  <si>
    <t>New Cassette System With Side Channels</t>
  </si>
  <si>
    <t>Roller Cassette Box White Satin (5.8m)</t>
  </si>
  <si>
    <t>Roller Cassette Box Satin Black</t>
  </si>
  <si>
    <t>Roller Cassette Box Clear Anod</t>
  </si>
  <si>
    <t>Roller Cassette Box - Mill</t>
  </si>
  <si>
    <t>Cassette Side Channels Front Profile STD White Satin</t>
  </si>
  <si>
    <t>Cassette Side Channels Front Profile STD Satin Black</t>
  </si>
  <si>
    <t>Cassette Side Channels Front Profile STD Clear Anod</t>
  </si>
  <si>
    <t>Cassette Side Channels Front Profile -  Mill</t>
  </si>
  <si>
    <t>Cassette Side Channels Back Profile STD White Satin</t>
  </si>
  <si>
    <t>Cassette Side Channels Back Profile STD Satin Black</t>
  </si>
  <si>
    <t>Cassette Side Channels Back Profile STD Clear Anod</t>
  </si>
  <si>
    <t>Cassette Side Channels Back Profile  Mill</t>
  </si>
  <si>
    <t>Cassette Base Bar STD Whaite Satin</t>
  </si>
  <si>
    <t>Cassette Base Bar STD Satin Black</t>
  </si>
  <si>
    <t>Cassette Base Bar STD Clear Anod</t>
  </si>
  <si>
    <t>Cassette Base Bar - Mill</t>
  </si>
  <si>
    <t>Cassette Base Bar End Caps Grey</t>
  </si>
  <si>
    <t>Cassette Base Bar End Caps White</t>
  </si>
  <si>
    <t>Cassette Base Bar End Caps Black</t>
  </si>
  <si>
    <t>Cassette Components Kit Grey</t>
  </si>
  <si>
    <t>Cassette Components Kit White</t>
  </si>
  <si>
    <t>Cassette Components Kit Black</t>
  </si>
  <si>
    <t>Cassette Chain Mechanism/Motor Mounting Bracket Grey</t>
  </si>
  <si>
    <t>Cassette Chain Mechanism/Motor Mounting Bracket White</t>
  </si>
  <si>
    <t>Cassette Chain Mechanism/Motor Mounting Bracket Black</t>
  </si>
  <si>
    <t>Cassette Reveal Fix Bracket - Silver</t>
  </si>
  <si>
    <t>Cassette Brush Strip 4.5mm for Side Channels - Black</t>
  </si>
  <si>
    <t>Cassette Brush Strip 8.5mm for Base Bar - Black</t>
  </si>
  <si>
    <t>Spline, Double Sided Tape &amp; Plastic Wraps per metre</t>
  </si>
  <si>
    <t>7mm Spline with 3M Tape</t>
  </si>
  <si>
    <t>10mm Spline with 3M Tape</t>
  </si>
  <si>
    <t>Hold Down Strip 13mm</t>
  </si>
  <si>
    <t>Hold Down Strip 13mm with 3M Tape</t>
  </si>
  <si>
    <t>Hold Down Strip 15mm</t>
  </si>
  <si>
    <t>Hold Down Strip 15mm with 3M Tape</t>
  </si>
  <si>
    <t>T-Tail Spline Clear</t>
  </si>
  <si>
    <t>Round Spline Clear</t>
  </si>
  <si>
    <t>Double Sided Tape 6mm 50m</t>
  </si>
  <si>
    <t>Double Sided Tape 12mm 50m</t>
  </si>
  <si>
    <t>Double Sided Tape 20mm 50m</t>
  </si>
  <si>
    <t>Double Sided Tape 25mm 50m</t>
  </si>
  <si>
    <t>Wrapping Plastic Clear - 125mm</t>
  </si>
  <si>
    <t>Wrapping Plastic Clear - 200mm</t>
  </si>
  <si>
    <t>Wrapping Plastic Clear - 265mm</t>
  </si>
  <si>
    <t>Wrapping Plastic Clear - 400mm</t>
  </si>
  <si>
    <t>Wrapping Plastic Clear - 500mm</t>
  </si>
  <si>
    <t xml:space="preserve">Wrapping Plastic Clear - 600mm </t>
  </si>
  <si>
    <t>Chain Loops</t>
  </si>
  <si>
    <t>Double Ball Chain Loops Plastic - 50cm</t>
  </si>
  <si>
    <t>Double Ball Chain Loops Plastic - 75cm</t>
  </si>
  <si>
    <t>Double Ball Chain Loops Plastic - 100cm</t>
  </si>
  <si>
    <t>Double Ball Chain Loops Plastic - 120cm</t>
  </si>
  <si>
    <t>Double Ball Chain Loops Plastic - 150cm</t>
  </si>
  <si>
    <t>Double Ball Chain Loops Plastic - 180cm</t>
  </si>
  <si>
    <t>Double Ball Chain Loops Plastic - 200cm</t>
  </si>
  <si>
    <t>Double Ball Control Chain Plastic - Continous Roll</t>
  </si>
  <si>
    <t>Double Ball Chain Loops Stainless Steel - 50cm</t>
  </si>
  <si>
    <t>Double Ball Chain Loops Stainless Steel - 75cm</t>
  </si>
  <si>
    <t>Double Ball Chain Loops Stainless Steel - 100cm</t>
  </si>
  <si>
    <t>Double Ball Chain Loops Stainless Steel - 120cm</t>
  </si>
  <si>
    <t>Double Ball Chain Loops Stainless Steel - 150cm</t>
  </si>
  <si>
    <t>Double Ball Chain Loops Stainless Steel - 180cm</t>
  </si>
  <si>
    <t>Double Ball Chain Loops Stainless Steel - 200cm</t>
  </si>
  <si>
    <t>Double Ball Chain Loops Stainless Steel - 250cm</t>
  </si>
  <si>
    <t>Double Ball Control Chain Stainless Steel - Continuous Roll</t>
  </si>
  <si>
    <t>Double Ball Chain Loops Nickel Plated - 50cm</t>
  </si>
  <si>
    <t>Double Ball Chain Loops Nickel Plated - 75cm</t>
  </si>
  <si>
    <t>Double Ball Chain Loops Nickel Plated - 100cm</t>
  </si>
  <si>
    <t>Double Ball Chain Loops Nickel Plated - 120cm</t>
  </si>
  <si>
    <t>Double Ball Chain Loops Nickel Plated - 150cm</t>
  </si>
  <si>
    <t>Double Ball Chain Loops Nickel Plated - 180cm</t>
  </si>
  <si>
    <t>Double Ball Chain Loops Nickel Plated - 200cm</t>
  </si>
  <si>
    <t>Double Ball Chain Loops Nickel Plated - 250cm</t>
  </si>
  <si>
    <t>Double Ball Control Chain Nickel Plated - Continuous Roll</t>
  </si>
  <si>
    <t xml:space="preserve">Child Safety </t>
  </si>
  <si>
    <t>Ball Chain Stoppers</t>
  </si>
  <si>
    <t>Chain Joiners Metal</t>
  </si>
  <si>
    <t>Tag Tie</t>
  </si>
  <si>
    <t>Child Safety Kit (Inc 100 Tags &amp; 100 Tie Downs)</t>
  </si>
  <si>
    <t>Blindware SunBoss Components</t>
  </si>
  <si>
    <t>Individual Price Local Stock</t>
  </si>
  <si>
    <t>Pack Size</t>
  </si>
  <si>
    <t>Per Pack Local Price</t>
  </si>
  <si>
    <t>Part Number</t>
  </si>
  <si>
    <t>Description</t>
  </si>
  <si>
    <t>Comments</t>
  </si>
  <si>
    <t>Indicative Indent Price Ea.</t>
  </si>
  <si>
    <t>N/A</t>
  </si>
  <si>
    <t>SunBoss Colour Codes xxx</t>
  </si>
  <si>
    <t>Please use Indent pricing as a guide only, normally charged in USD and converted to AUD at the current exchange rate. Add +10% for shipping and handling.</t>
  </si>
  <si>
    <t>001 = White</t>
  </si>
  <si>
    <t>003 = Cream</t>
  </si>
  <si>
    <t>701 = Beige</t>
  </si>
  <si>
    <t>901 = Anodised</t>
  </si>
  <si>
    <t>20% for 6 monts</t>
  </si>
  <si>
    <t>830 = Grey</t>
  </si>
  <si>
    <t>890 = Black</t>
  </si>
  <si>
    <t>000 = Natural</t>
  </si>
  <si>
    <t>SunBoss Components</t>
  </si>
  <si>
    <t>Clutch (SunBoss), Direct Drive 38mm, SBR38-01, 5 Colours (25pcs)</t>
  </si>
  <si>
    <t>25 pcs</t>
  </si>
  <si>
    <t>503112xxx-1</t>
  </si>
  <si>
    <t>Clutch (SunBoss), Geared Drive 38mm, SBR38-01G, 5 Colours (25pcs)</t>
  </si>
  <si>
    <t>503113xxx-1</t>
  </si>
  <si>
    <t>Pin end (SunBoss), suit 38mm, 5 Colours (25 pcs)</t>
  </si>
  <si>
    <t>505211xxx-1</t>
  </si>
  <si>
    <t>Bracket (Slimline) - Sliding, 40mm proj. (SunBoss), Universal, 5 Colours (50 pcs)</t>
  </si>
  <si>
    <t>50 pcs</t>
  </si>
  <si>
    <t>50432xxx-2C</t>
  </si>
  <si>
    <t>Cover (Narrow) - suit Slim Brkt, 40mm proj. (SunBoss), 5 Colours (50 pcs)</t>
  </si>
  <si>
    <t>50495xxx-1</t>
  </si>
  <si>
    <t>Tube Adapter, (SunBoss), 38/43mm, Nat + Bk (50 pcs)</t>
  </si>
  <si>
    <t>50542xxx-1</t>
  </si>
  <si>
    <t>Tube Adapter (SunBoss), 38/50mm, Natural + Black (50 pcs)</t>
  </si>
  <si>
    <t>50553xxx-1</t>
  </si>
  <si>
    <t>Bracket (Slimline) - Sliding, 55mm proj. (SunBoss), Universal, 5 Colours (50 pcs)</t>
  </si>
  <si>
    <t>50433xxx-2C</t>
  </si>
  <si>
    <t>Cover (Narrow) - suit Slim Brkt, 55mm proj. (SunBoss), 5 Colours (50 pcs)</t>
  </si>
  <si>
    <t>single brkt cover</t>
  </si>
  <si>
    <t>50496xxx-1</t>
  </si>
  <si>
    <t>Bracket (Wide Foot), 75mm proj. (SunBoss), 4 Colours (50 pcs)</t>
  </si>
  <si>
    <t>50417xxx</t>
  </si>
  <si>
    <t>Cover, Suit 75mm Wide Foot Bracket, 2 Colours (50 pcs)</t>
  </si>
  <si>
    <t>50493xxx</t>
  </si>
  <si>
    <t>Centre Link Bracket - Sliding, (SunBoss) Single, 40mm Proj, Narrow foot, 5 Colours</t>
  </si>
  <si>
    <t>10 pcs</t>
  </si>
  <si>
    <t>504422xxx-3</t>
  </si>
  <si>
    <t>Insert, Dep Link (SunBoss), suit Mk2 Multi-Link, Natural + Black (20 Pcs)</t>
  </si>
  <si>
    <t>20 pcs</t>
  </si>
  <si>
    <t>50816xxx</t>
  </si>
  <si>
    <t>Kit together to Raise Together</t>
  </si>
  <si>
    <t>Multi-Link Kit (Mk2 Adjuster &amp; Plunging Shaft), SunBoss, 5 Colours</t>
  </si>
  <si>
    <t>each kit</t>
  </si>
  <si>
    <t>10 kits</t>
  </si>
  <si>
    <t>508121xxx-1</t>
  </si>
  <si>
    <t>centre link brkt middle</t>
  </si>
  <si>
    <t>Insert, Indep Link (SunBoss), suit Pin-to-Pin Conn, Natural + Black (20 Pcs)</t>
  </si>
  <si>
    <t>50818xxx-3</t>
  </si>
  <si>
    <t>Kit together to Raise Separately</t>
  </si>
  <si>
    <t>2 x required one for each blind</t>
  </si>
  <si>
    <t xml:space="preserve">Recess Bracket, Double (SunBoss), 148mm, 2 colours (100 pcs) </t>
  </si>
  <si>
    <t xml:space="preserve">Centre Link Bracket, Recess, Double (SunBoss), 2 Colours (50 pcs) </t>
  </si>
  <si>
    <t xml:space="preserve">Centre Link Bracket, (SunBoss), Single, 75mm Proj, Wide foot, 2 Colours </t>
  </si>
  <si>
    <t>Centre Link Bracket - Sliding, (SunBoss) Single, 55mm Proj, Narrow foot, 5 Colours</t>
  </si>
  <si>
    <t>504432xxx-3</t>
  </si>
  <si>
    <t>Dbl Bracket - Sliding, Vertical Compact, (SunBoss), 5 Colours (10 pairs)</t>
  </si>
  <si>
    <t>double brkt</t>
  </si>
  <si>
    <t>pair</t>
  </si>
  <si>
    <t>10 pairs</t>
  </si>
  <si>
    <t>504252xxx-2</t>
  </si>
  <si>
    <t>Chain Diverter, suit Comp Dbl Brkt (suit 504252xxx), Wh, Cr, Gr, Bk (10 pairs)</t>
  </si>
  <si>
    <t>505921xxx</t>
  </si>
  <si>
    <t>Centre Link Bracket - Sliding, Vertical Double, Compact (SunBoss), 5 Colours (10pcs)</t>
  </si>
  <si>
    <t>504482xxx-2</t>
  </si>
  <si>
    <t>Kit together to Raise Together - 2 x required</t>
  </si>
  <si>
    <t xml:space="preserve">2 x kits required </t>
  </si>
  <si>
    <t>Kit together to Raise Separately 2x required</t>
  </si>
  <si>
    <t>4 x Pin ends required</t>
  </si>
  <si>
    <t>Cover - suit Compact Vert Dbl (SunBoss), 5 Colours (20 pairs)</t>
  </si>
  <si>
    <t>double brkt cover</t>
  </si>
  <si>
    <t>20 pairs</t>
  </si>
  <si>
    <t>504832xxx</t>
  </si>
  <si>
    <t>Tube 38mm, Aluminium (SunBoss), Un-taped (12 x 5.5mtr)</t>
  </si>
  <si>
    <t>each length</t>
  </si>
  <si>
    <t>12 lengths</t>
  </si>
  <si>
    <t>50121000-55-AUCH</t>
  </si>
  <si>
    <t>Tube 43mm, Aluminium (SunBoss), Un-taped (9x 5.5mtr)</t>
  </si>
  <si>
    <t>9 lengths</t>
  </si>
  <si>
    <t>50141000-55-9-AUCH</t>
  </si>
  <si>
    <t>Tube 50mm, Aluminium (SunBoss), Un-taped (9x 5.5mtr)</t>
  </si>
  <si>
    <t>50151000-55-AUCH</t>
  </si>
  <si>
    <t>Bottom Bar, Oval (10mm Spline), Clear Anodised 15Micron (10 x 5.5mtr)</t>
  </si>
  <si>
    <t>10 lengths</t>
  </si>
  <si>
    <t>50231901-AUCH</t>
  </si>
  <si>
    <t>Bottom Bar, Oval (10mm Spline), Powder Coated (10 x 5.5mtr) Black</t>
  </si>
  <si>
    <t>50231890-AUCH</t>
  </si>
  <si>
    <t>Bottom Bar, Oval (10mm Spline), Powder Coated (10 x 5.5mtr) White</t>
  </si>
  <si>
    <t>50231001-AUCH</t>
  </si>
  <si>
    <t>Bottom Bar, Oval (10mm Spline), Powder Coated (10 x 5.5mtr) Beige</t>
  </si>
  <si>
    <t>50231701-AUCH</t>
  </si>
  <si>
    <t>Bottom Bar, Oval (10mm Spline), Powder Coated (10 x 5.5mtr) Cream</t>
  </si>
  <si>
    <t>50231003-AUCH</t>
  </si>
  <si>
    <t>End Cap, Suit Oval Bottom Bar, 5 Colours (500 pcs) Grey</t>
  </si>
  <si>
    <t xml:space="preserve">ea </t>
  </si>
  <si>
    <t>pack 500 pcs</t>
  </si>
  <si>
    <t>End Cap, Suit Oval Bottom Bar, 5 Colours (500 pcs) Black</t>
  </si>
  <si>
    <t>End Cap, Suit Oval Bottom Bar, 5 Colours (500 pcs) White</t>
  </si>
  <si>
    <t>End Cap, Suit Oval Bottom Bar, 5 Colours (500 pcs) Beige</t>
  </si>
  <si>
    <t>End Cap, Suit Oval Bottom Bar, 5 Colours (500 pcs) Cream</t>
  </si>
  <si>
    <t>Bottom Bar, 22mm Round (15mm Spline), Clear Anodised 15micron (10 x 5.5mtr)</t>
  </si>
  <si>
    <t>50221901-AUCH</t>
  </si>
  <si>
    <t>Bottom Bar, 22mm Round (15mm Spline), Powder Coated (10 x 5.5mtr) Black</t>
  </si>
  <si>
    <t>50221890-AUCH</t>
  </si>
  <si>
    <t>Bottom Bar, 22mm Round (15mm Spline), Powder Coated (10 x 5.5mtr) White</t>
  </si>
  <si>
    <t>50221001-AUCH</t>
  </si>
  <si>
    <t>Bottom Bar, 22mm Round (15mm Spline), Powder Coated (10 x 5.5mtr) Beige</t>
  </si>
  <si>
    <t>50221701-AUCH</t>
  </si>
  <si>
    <t>Bottom Bar, 22mm Round (15mm Spline), Powder Coated (10 x 5.5mtr) Cream</t>
  </si>
  <si>
    <t>50221003-AUCH</t>
  </si>
  <si>
    <t>End Cap, Suit 22mm Round Bottom Bar, 5 Colours (100 pairs) Grey</t>
  </si>
  <si>
    <t>per pair</t>
  </si>
  <si>
    <t>100 pairs</t>
  </si>
  <si>
    <t>End Cap, Suit 22mm Round Bottom Bar, 5 Colours (100 pairs) Black</t>
  </si>
  <si>
    <t>End Cap, Suit 22mm Round Bottom Bar, 5 Colours (100 pairs) White</t>
  </si>
  <si>
    <t>End Cap, Suit 22mm Round Bottom Bar, 5 Colours (100 pairs) Beige</t>
  </si>
  <si>
    <t>End Cap, Suit 22mm Round Bottom Bar, 5 Colours (100 pairs) Cream</t>
  </si>
  <si>
    <t>Bottom Bar, Deluxe Oval (15mm Spline), Suit Bumper, Clear Anodised (10 x 5.5mtr)</t>
  </si>
  <si>
    <t>50236901-AUCH</t>
  </si>
  <si>
    <t>Bottom Bar, Deluxe Oval (15mm Spline), Suit Bumper, Powder Coated (10 x 5.5mtr) Black</t>
  </si>
  <si>
    <t>50236890-AUCH</t>
  </si>
  <si>
    <t>Bottom Bar, Deluxe Oval (15mm Spline), Suit Bumper, Powder Coated (10 x 5.5mtr) White</t>
  </si>
  <si>
    <t>50236001-AUCH</t>
  </si>
  <si>
    <t>Bottom Bar, Deluxe Oval (15mm Spline), Suit Bumper, Powder Coated (10 x 5.5mtr) Cream</t>
  </si>
  <si>
    <t>50236003-AUCH</t>
  </si>
  <si>
    <t>Bumper Strip (PVC), Clear (200 Mtr)</t>
  </si>
  <si>
    <t>per metre</t>
  </si>
  <si>
    <t>200m box</t>
  </si>
  <si>
    <t>Bumper Strip (Silicone), Translucent (3 x 33mtr)</t>
  </si>
  <si>
    <t>99m box</t>
  </si>
  <si>
    <t>End Cap, Suit Deluxe Oval Bottom Bar, 4 Colours (200 pcs) Grey</t>
  </si>
  <si>
    <t>200 pcs</t>
  </si>
  <si>
    <t>End Cap, Suit Deluxe Oval Bottom Bar, 4 Colours (200 pcs) Black</t>
  </si>
  <si>
    <t>End Cap, Suit Deluxe Oval Bottom Bar, 4 Colours (200 pcs) White</t>
  </si>
  <si>
    <t>End Cap, Suit Deluxe Oval Bottom Bar, 4 Colours (200 pcs) Cream</t>
  </si>
  <si>
    <t>Bottom Bar, Deluxe Flat (10mm Spline), Suit Bumper, Clear Anodized (10 x 5.5mtr)</t>
  </si>
  <si>
    <t>502412901-AUCH</t>
  </si>
  <si>
    <t>Bottom Bar, Deluxe Flat (10mm Spline), Suit Bumper, Powder Coated (10 x 5.5mtr) Black</t>
  </si>
  <si>
    <t>502412890-AUCH</t>
  </si>
  <si>
    <t>Bottom Bar, Deluxe Flat (10mm Spline), Suit Bumper, Powder Coated (10 x 5.5mtr) White</t>
  </si>
  <si>
    <t>502412001-AUCH</t>
  </si>
  <si>
    <t>Bottom Bar, Deluxe Flat (10mm Spline), Suit Bumper, Powder Coated (10 x 5.5mtr) Cream</t>
  </si>
  <si>
    <t>502412003-AUCH</t>
  </si>
  <si>
    <t>End Cap, suit Deluxe Flat Base Rail (502411xxx), 4 Colours (200 pcs) Grey</t>
  </si>
  <si>
    <t>End Cap, suit Deluxe Flat Base Rail (502411xxx), 4 Colours (200 pcs) Black</t>
  </si>
  <si>
    <t>End Cap, suit Deluxe Flat Base Rail (502411xxx), 4 Colours (200 pcs) White</t>
  </si>
  <si>
    <t>End Cap, suit Deluxe Flat Base Rail (502411xxx), 4 Colours (200 pcs) Cream</t>
  </si>
  <si>
    <r>
      <t>Cassette,</t>
    </r>
    <r>
      <rPr>
        <b/>
        <sz val="11"/>
        <rFont val="Calibri"/>
        <family val="2"/>
        <scheme val="minor"/>
      </rPr>
      <t xml:space="preserve"> Front &amp; Back</t>
    </r>
    <r>
      <rPr>
        <sz val="11"/>
        <rFont val="Calibri"/>
        <family val="2"/>
        <scheme val="minor"/>
      </rPr>
      <t>, Mk2, 80mm, Powder Coated (3pr x 5.5mtr) White</t>
    </r>
  </si>
  <si>
    <t>each pair</t>
  </si>
  <si>
    <t>3 pair</t>
  </si>
  <si>
    <t>506514001-AUCH</t>
  </si>
  <si>
    <r>
      <t xml:space="preserve">Cassette,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>, Mk2, 80mm, Powder Coated (3pr x 5.5mtr) Black</t>
    </r>
  </si>
  <si>
    <t>506514890-AUCH</t>
  </si>
  <si>
    <r>
      <t xml:space="preserve">Cassette,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>, Mk2, 80mm, Anodised (3pr x 5.5mtr) Anodised</t>
    </r>
  </si>
  <si>
    <t>506514901-AUCH</t>
  </si>
  <si>
    <r>
      <t xml:space="preserve">Cassette,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>, Mk2, 80mm, Mill (3pr x 5.5mtr)</t>
    </r>
  </si>
  <si>
    <t>506514000-AUCH</t>
  </si>
  <si>
    <r>
      <t xml:space="preserve">Side Channel,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 xml:space="preserve"> - 50mm, Powder Coated (6pr x 5.5mtr) White</t>
    </r>
  </si>
  <si>
    <t>6 pair</t>
  </si>
  <si>
    <t>506525001-AUCH</t>
  </si>
  <si>
    <r>
      <t xml:space="preserve">Side Channel,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 xml:space="preserve"> - 50mm, Powder Coated (6pr x 5.5mtr) Black</t>
    </r>
  </si>
  <si>
    <t>506525890-AUCH</t>
  </si>
  <si>
    <r>
      <t xml:space="preserve">Side Channel,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 xml:space="preserve"> - 50mm, Anodized (6pr x 5.5mtr)</t>
    </r>
  </si>
  <si>
    <t>506525901-AUCH</t>
  </si>
  <si>
    <r>
      <t xml:space="preserve">Side Channel, </t>
    </r>
    <r>
      <rPr>
        <b/>
        <sz val="11"/>
        <rFont val="Calibri"/>
        <family val="2"/>
        <scheme val="minor"/>
      </rPr>
      <t>Front &amp; Back</t>
    </r>
    <r>
      <rPr>
        <sz val="11"/>
        <rFont val="Calibri"/>
        <family val="2"/>
        <scheme val="minor"/>
      </rPr>
      <t xml:space="preserve"> - 50mm, Mill (6pr x 5.5mtr)</t>
    </r>
  </si>
  <si>
    <t>506525000-AUCH</t>
  </si>
  <si>
    <t>Available On Request</t>
  </si>
  <si>
    <t>End Cap, suit Flat BR + Cassette Side Channel, 3 Colours (50pcs) Grey</t>
  </si>
  <si>
    <t>End Cap, suit Flat BR + Cassette Side Channel, 3 Colours (50pcs) White</t>
  </si>
  <si>
    <t>End Cap, suit Flat BR + Cassette Side Channel, 3 Colours (50pcs) Black</t>
  </si>
  <si>
    <t>End Bracket (Universal), SunBoss, 80mm, 4 colours (20pcs) Grey</t>
  </si>
  <si>
    <t>506550830-2</t>
  </si>
  <si>
    <t>Used for Motorised, Zero Gravity and Chain operated</t>
  </si>
  <si>
    <t>End Bracket (Universal), SunBoss, 80mm, 4 colours (20pcs) White</t>
  </si>
  <si>
    <t>506550001-2</t>
  </si>
  <si>
    <t>End Bracket (Universal), SunBoss, 80mm, 4 colours (20pcs) Black</t>
  </si>
  <si>
    <t>506550890-2</t>
  </si>
  <si>
    <t>Mounting Bracket, C Shape, Mk2 (Suit 506512xxx), 3 colours (40pcs) Grey</t>
  </si>
  <si>
    <t>40 pcs</t>
  </si>
  <si>
    <t>506540830-1</t>
  </si>
  <si>
    <t>Face Fit or Reveal Fit</t>
  </si>
  <si>
    <t>Mounting Bracket, C Shape, Mk2 (Suit 506512xxx), 3 colours (40pcs) White</t>
  </si>
  <si>
    <t>506540001-1</t>
  </si>
  <si>
    <t>Mounting Bracket, C Shape, Mk2 (Suit 506512xxx), 3 colours (40pcs) Black</t>
  </si>
  <si>
    <t>506540890-1</t>
  </si>
  <si>
    <t xml:space="preserve">Schlegel Polybond, suit Side Channel, Black (325mtr) </t>
  </si>
  <si>
    <t>325m roll</t>
  </si>
  <si>
    <t>Brush used for Side Channels and Base Rail</t>
  </si>
  <si>
    <t>End Cover, Plastic, suit Mk2, with Screws, 3 Colours (20 Pairs) White, Grey, Black</t>
  </si>
  <si>
    <t>506562xxx</t>
  </si>
  <si>
    <t>End Cover, Metal, Rectangle, suit Mk2, with Screws, 3 Colours (10 pairs) White, Grey, Black</t>
  </si>
  <si>
    <t>506561xxx</t>
  </si>
  <si>
    <t>Alternative to Plastic End Covers</t>
  </si>
  <si>
    <t>Cover, suit Chain Cutout, V2 Cassette, 3 colours (25pcs) White, Grey, Black</t>
  </si>
  <si>
    <t>506565xxx-1</t>
  </si>
  <si>
    <t xml:space="preserve">Used for Chain Op </t>
  </si>
  <si>
    <t>Fabric Funnel, Universal, suits 50mm Side Channels, Grey only (50pcs)</t>
  </si>
  <si>
    <t>506581830-1</t>
  </si>
  <si>
    <t>2 x Required per Blind</t>
  </si>
  <si>
    <t>End Cap, suits Side Channels, 3 colours (50pcs) White, Grey, Black</t>
  </si>
  <si>
    <t>506583xxx</t>
  </si>
  <si>
    <t>For use with no Bottom Channel, Side Channels Only</t>
  </si>
  <si>
    <t>Corner Block, suits 50mm Side Channels, Grey only (20pcs)</t>
  </si>
  <si>
    <t>For use with Bottom Channel, Full wrap around</t>
  </si>
  <si>
    <t>Spline, With Tape, 8mm (2 x 100mtrs)</t>
  </si>
  <si>
    <t>2 x 100m rolls</t>
  </si>
  <si>
    <t>High Tack Tape used for thicker fabric on 10mm base rail</t>
  </si>
  <si>
    <t>Spline, With Tape, 9mm (2 x 100mtrs)</t>
  </si>
  <si>
    <t>Spline, With Tape, 10mm (2 x 100mtrs)</t>
  </si>
  <si>
    <t>High Tack Tape used for Deluxe Flat and Standard Oval B/Rail</t>
  </si>
  <si>
    <t>Spline, With Tape, 15mm (2 x 100mtrs)</t>
  </si>
  <si>
    <t>High Tack Tape used for Deluxe Oval and Standard round B/Rail</t>
  </si>
  <si>
    <t>T-Tail Spline (200mtrs)</t>
  </si>
  <si>
    <t>200m</t>
  </si>
  <si>
    <t>Bead Spline (200mtrs)</t>
  </si>
  <si>
    <t>Double Side Tape, High Tack, 6mm (5 x 50mtrs)</t>
  </si>
  <si>
    <t>5 x 50m rolls</t>
  </si>
  <si>
    <t>Double Side Tape, High Tack, 9mm (5 x 50mtrs)</t>
  </si>
  <si>
    <t>Double Side Tape, High Tack, 12mm (5 x 50mtrs)</t>
  </si>
  <si>
    <t>Double Side Tape, High Tack, 15mm (5 x 50mtrs)</t>
  </si>
  <si>
    <t>Double Side Tape, High Tack, 18mm (5 x 50mtrs)</t>
  </si>
  <si>
    <t>Double Side Tape, High Tack, 24mm (5 x 50mtrs)</t>
  </si>
  <si>
    <t>Ball Chain (Loop), SunBoss, Plastic, #10 Dbl, 500mm Drop, 5 Colours (50pcs)</t>
  </si>
  <si>
    <t>51205xxx</t>
  </si>
  <si>
    <t>Ball Chain (Loop), SunBoss, Plastic, #10 Dbl, 750mm Drop, 5 Colours (50pcs)</t>
  </si>
  <si>
    <t>51207xxx</t>
  </si>
  <si>
    <t>Ball Chain (Loop), SunBoss, Plastic, #10 Dbl, 1000mm Drop, 5 Colours (50pcs)</t>
  </si>
  <si>
    <t>51210xxx</t>
  </si>
  <si>
    <t>Ball Chain (Loop), SunBoss, Plastic, #10 Dbl, 1250mm Drop, 5 Colours (50pcs)</t>
  </si>
  <si>
    <t>51212xxx</t>
  </si>
  <si>
    <t>Ball Chain (Loop), SunBoss, Plastic, #10 Dbl, 1500mm Drop, 5 Colours (50pcs)</t>
  </si>
  <si>
    <t>51215xxx</t>
  </si>
  <si>
    <t>Ball Chain (Loop), SunBoss, Plastic, #10 Dbl, 1750mm Drop, 5 Colours (50pcs)</t>
  </si>
  <si>
    <t>51217xxx</t>
  </si>
  <si>
    <t>Ball Chain (Loop), SunBoss, Plastic, #10 Dbl, 2000mm Drop, 5 Colours (50pcs)</t>
  </si>
  <si>
    <t>51220xxx</t>
  </si>
  <si>
    <t>2500mm and 3000mm chains also available</t>
  </si>
  <si>
    <t>Ball Chain (Roll), SunBoss, Plastic, #10 Dbl, 5 Colours (250mtrs)</t>
  </si>
  <si>
    <t>250m roll</t>
  </si>
  <si>
    <t>51200xxx</t>
  </si>
  <si>
    <t>Ball Chain (Loop) (suit SunBoss + Other), 304 S/Steel, 500mm Drop (20pcs)</t>
  </si>
  <si>
    <t>Ball Chain (Loop) (suit SunBoss + Other), 304 S/Steel, 750mm Drop (20pcs)</t>
  </si>
  <si>
    <t>Ball Chain (Loop) (suit SunBoss + Other), 304 S/Steel, 1000mm Drop (20pcs)</t>
  </si>
  <si>
    <t>Ball Chain (Loop) (suit SunBoss + Other), 304 S/Steel, 1250mm Drop (20pcs)</t>
  </si>
  <si>
    <t>Ball Chain (Loop) (suit SunBoss + Other), 304 S/Steel, 1500mm Drop (20pcs)</t>
  </si>
  <si>
    <t>Ball Chain (Loop) (suit SunBoss + Other), 304 S/Steel, 1750mm Drop (20pcs)</t>
  </si>
  <si>
    <t>Ball Chain (Loop) (suit SunBoss + Other), 304 S/Steel, 2000mm Drop (20pcs)</t>
  </si>
  <si>
    <t>Ball Chain (Loop) (suit SunBoss + Other), 304 S/Steel, 2500mm Drop (20pcs)</t>
  </si>
  <si>
    <t>3000mm also available</t>
  </si>
  <si>
    <t>Ball Chain (Roll) (suit SunBoss + Other), 304 S/Steel (150mtrs)</t>
  </si>
  <si>
    <t>150m roll</t>
  </si>
  <si>
    <t>Ball Chain (Loop) (suit SunBoss + Other), Ni Steel, 500mm Drop (50pcs)</t>
  </si>
  <si>
    <t>Ball Chain (Loop) (suit SunBoss + Other), Ni Steel, 750mm Drop (50pcs)</t>
  </si>
  <si>
    <t>Ball Chain (Loop) (suit SunBoss + Other), Ni Steel, 1000mm Drop (50pcs)</t>
  </si>
  <si>
    <t>Ball Chain (Loop) (suit SunBoss + Other), Ni Steel, 1250mm Drop (50pcs)</t>
  </si>
  <si>
    <t>Ball Chain (Loop) (suit SunBoss + Other), Ni Steel, 1500mm Drop (50pcs)</t>
  </si>
  <si>
    <t>Ball Chain (Loop) (suit SunBoss + Other), Ni Steel, 1750mm Drop (50pcs)</t>
  </si>
  <si>
    <t>Ball Chain (Loop) (suit SunBoss + Other), Ni Steel, 2000mm Drop (20pcs)</t>
  </si>
  <si>
    <t>Ball Chain (Loop) (suit SunBoss + Other), Ni Steel, 2500mm Drop (20pcs)</t>
  </si>
  <si>
    <t>Ball Chain (Roll) (suit SunBoss + Other), Ni Steel (150mtrs)</t>
  </si>
  <si>
    <t>Stop Ball (SunBoss), Plastic, Clear (500 pcs)</t>
  </si>
  <si>
    <t>500 pcs</t>
  </si>
  <si>
    <t>Joiner, Nickel Brass, suit #10 (2000 pcs)</t>
  </si>
  <si>
    <t>2000 pcs</t>
  </si>
  <si>
    <t>Joiner, 304 Polished S/Steel, suit #10 (2000 pcs)</t>
  </si>
  <si>
    <t>Joiner Plastic Chain Hinged, (1000 pcs) - 5 Colours</t>
  </si>
  <si>
    <t>1000 pcs</t>
  </si>
  <si>
    <t>51191xxx</t>
  </si>
  <si>
    <t>Chain Retainer, Plastic, Hook, Clear (100 sets)</t>
  </si>
  <si>
    <t>100 pcs</t>
  </si>
  <si>
    <t>Margin</t>
  </si>
  <si>
    <t>500 chain</t>
  </si>
  <si>
    <t>JAI Chain winder (New)</t>
  </si>
  <si>
    <t>38mm Roller Tube</t>
  </si>
  <si>
    <t>45mm roller tube</t>
  </si>
  <si>
    <t>750 chain</t>
  </si>
  <si>
    <t xml:space="preserve">R202W </t>
  </si>
  <si>
    <t xml:space="preserve">Double Ball Chain Loops Plastic - 50cm </t>
  </si>
  <si>
    <t xml:space="preserve">10 PCS </t>
  </si>
  <si>
    <t>Jai Mounting Brackets (inc cover)</t>
  </si>
  <si>
    <t>Curved Base Bar</t>
  </si>
  <si>
    <t>1000 chain</t>
  </si>
  <si>
    <t>Bottom rail end Caps JAI</t>
  </si>
  <si>
    <t>1200 chain</t>
  </si>
  <si>
    <t xml:space="preserve">R301W </t>
  </si>
  <si>
    <t xml:space="preserve">Double Ball Chain Loops Plastic - 75cm </t>
  </si>
  <si>
    <t>1500 chain</t>
  </si>
  <si>
    <t>1800 chain</t>
  </si>
  <si>
    <t xml:space="preserve">R203W </t>
  </si>
  <si>
    <t xml:space="preserve">Double Ball Chain Loops Plastic - 100cm </t>
  </si>
  <si>
    <t>2000 chain</t>
  </si>
  <si>
    <t xml:space="preserve">R204W </t>
  </si>
  <si>
    <t xml:space="preserve">Double Ball Chain Loops Plastic - 120cm </t>
  </si>
  <si>
    <t xml:space="preserve">R205W </t>
  </si>
  <si>
    <t xml:space="preserve">Double Ball Chain Loops Plastic - 150cm </t>
  </si>
  <si>
    <t xml:space="preserve">R206W </t>
  </si>
  <si>
    <t xml:space="preserve">Double Ball Chain Loops Plastic - 180cm </t>
  </si>
  <si>
    <t>CustServ21</t>
  </si>
  <si>
    <t>JAI Roller Blinds</t>
  </si>
  <si>
    <t>Width</t>
  </si>
  <si>
    <t>Drop</t>
  </si>
  <si>
    <t>Headbox only</t>
  </si>
  <si>
    <t>m</t>
  </si>
  <si>
    <t>Side Channels Front</t>
  </si>
  <si>
    <t>Upgraded Chain Control</t>
  </si>
  <si>
    <t>Upgraded Chain control and top roller</t>
  </si>
  <si>
    <t>Bottom rail</t>
  </si>
  <si>
    <t>Side Brush Strip</t>
  </si>
  <si>
    <t>Bottom rail Brush Strip</t>
  </si>
  <si>
    <t>Wastage 3%</t>
  </si>
  <si>
    <t>Side Channel (BACK)</t>
  </si>
  <si>
    <t>Bracket</t>
  </si>
  <si>
    <t>Bottom Rail End Caps</t>
  </si>
  <si>
    <t>Reveal fix Brackets (ceiling)</t>
  </si>
  <si>
    <t>ea</t>
  </si>
  <si>
    <t>Cassette kit</t>
  </si>
  <si>
    <t>Cassette Option REVEAL FIT (add on right for Reveal)</t>
  </si>
  <si>
    <t>Add for Face fit</t>
  </si>
  <si>
    <t>Headbox Addition only</t>
  </si>
  <si>
    <t>Upgrade T/T</t>
  </si>
  <si>
    <t>Direct Drive Clutch</t>
  </si>
  <si>
    <t>38mm Std Roller Tube</t>
  </si>
  <si>
    <t>50mm HD Roller Tube</t>
  </si>
  <si>
    <t>38mm pin end</t>
  </si>
  <si>
    <t xml:space="preserve"> Oval Bottom Rail</t>
  </si>
  <si>
    <t>Oval  Bottom Rail</t>
  </si>
  <si>
    <t>40mm bracket</t>
  </si>
  <si>
    <t>Bracket Cover</t>
  </si>
  <si>
    <t xml:space="preserve"> Bottom Rail End Caps</t>
  </si>
  <si>
    <t>Tube Adapter</t>
  </si>
  <si>
    <t>1750 chain</t>
  </si>
  <si>
    <t>SunBoss Roller Blinds</t>
  </si>
  <si>
    <t>Extra's</t>
  </si>
  <si>
    <t>Description with OP Code</t>
  </si>
  <si>
    <t>Cost</t>
  </si>
  <si>
    <t>Sell Price</t>
  </si>
  <si>
    <t>OP Code Price</t>
  </si>
  <si>
    <t>Bracket Covers</t>
  </si>
  <si>
    <t>SUNBOSS SLIMLINE 40MM UNIVERSAL BRACKET|Yes|OPBCSLBBK</t>
  </si>
  <si>
    <t>Standard Bracket Covers Price Pair</t>
  </si>
  <si>
    <t xml:space="preserve">Double Brackets </t>
  </si>
  <si>
    <t>Plastic</t>
  </si>
  <si>
    <t>Stainless</t>
  </si>
  <si>
    <t>SUNBOSS SLIMLINE 55MM UNIVERSAL BRACKET|Yes|OP55SLCBK</t>
  </si>
  <si>
    <t>Double Bracket covers</t>
  </si>
  <si>
    <t>SUNBOSS SLIMLINE 75MM UNIVERSAL BRACKET|Yes|OP75WFBCBK</t>
  </si>
  <si>
    <t>Spring assist</t>
  </si>
  <si>
    <t>SUNBOSS VERTICAL COMPACT DOUBLE BRACKET|Yes|OPVCDBCBK</t>
  </si>
  <si>
    <t>Linked Blinds centrebracket</t>
  </si>
  <si>
    <t>40mm Bracket Standard</t>
  </si>
  <si>
    <t>LIST</t>
  </si>
  <si>
    <t>multi link kit</t>
  </si>
  <si>
    <t>LEFT CHAIN DRIVE|Sunboss Slimline 55mm Universal Bracket|OP55SLBBK</t>
  </si>
  <si>
    <t>Standard Bracket Price Pair</t>
  </si>
  <si>
    <t>Double linked blinds</t>
  </si>
  <si>
    <t>LEFT CHAIN DRIVE|Sunboss Slimline 75mm Universal Bracket|OP75WFBBL</t>
  </si>
  <si>
    <t>Dependent Link Insert</t>
  </si>
  <si>
    <t>LEFT CHAIN DRIVE|Sunboss Vertical Compact Double Bracket|OPVCDBBK</t>
  </si>
  <si>
    <t>Independent Link Insert</t>
  </si>
  <si>
    <t>LEFT CHAIN DRIVE|Sunboss Recess Double Bracket Top Fix</t>
  </si>
  <si>
    <t>LEFT CHAIN DRIVE|No Brackets Required</t>
  </si>
  <si>
    <t>BLIND 2 - LEFT LINK / RIGHT CHAIN CONTROL|Sunboss Centre Link Bracket 40mm|OP40CLBBK</t>
  </si>
  <si>
    <t>Centre Brackets Each</t>
  </si>
  <si>
    <t>BLIND 2 - LEFT LINK / RIGHT CHAIN CONTROL|Sunboss Centre Link Bracket 55mm|OP55CLBBK</t>
  </si>
  <si>
    <t>BLIND 2 - LEFT LINK / RIGHT CHAIN CONTROL|Sunboss Centre Link Bracket 75mm|OP75WFCLBBK</t>
  </si>
  <si>
    <t>BLIND 2 - LEFT LINK / RIGHT CHAIN CONTROL|Sunboss Centre Link Compact Double Bracket|OPVCDCLBBK</t>
  </si>
  <si>
    <t>BLIND 2 - LEFT LINK / RIGHT CHAIN CONTROL|Sunboss Recess Link Double Bracket Top Fix</t>
  </si>
  <si>
    <t>BLIND 2 - LEFT LINK / RIGHT CHAIN CONTROL|No Brackets Required</t>
  </si>
  <si>
    <t>DELUXE OVAL BOTTOM BAR|Yes Rubber Bumper|OPBUMPS</t>
  </si>
  <si>
    <t>Lineal Metre Price</t>
  </si>
  <si>
    <t>OVAL BOTTOM BAR|Anodised|OPOVBBCA</t>
  </si>
  <si>
    <t>OVAL BOTTOM BAR|Black|OPOVBBBK</t>
  </si>
  <si>
    <t>DELUXE OVAL BOTTOM BAR|Anodised|OPDOBRC</t>
  </si>
  <si>
    <t>Price Difference for Selectable Bottom Rail Styles</t>
  </si>
  <si>
    <t>DELUXE OVAL BOTTOM BAR|Black|OPDOBRB</t>
  </si>
  <si>
    <t>DELUXE OVAL BOTTOM BAR|White|OPDOBRW</t>
  </si>
  <si>
    <t>Deluxe Oval Bottom Bar Anodised</t>
  </si>
  <si>
    <t>DELUXE OVAL BOTTOM BAR|Cream|OPDOBRC</t>
  </si>
  <si>
    <t>Deluxe Oval Bottom Bar Coloured</t>
  </si>
  <si>
    <t>DELUXE FLAT BOTTOM BAR|Anodised|OPDFBRCA</t>
  </si>
  <si>
    <t>Deluxe Flat Bottom Bar Anodised</t>
  </si>
  <si>
    <t>DELUXE FLAT BOTTOM BAR|Black|OPDFBRBK</t>
  </si>
  <si>
    <t>Deluxe Flat Bottom Bar Coloured</t>
  </si>
  <si>
    <t>DELUXE FLAT BOTTOM BAR|White|OPDFBRW</t>
  </si>
  <si>
    <t>DELUXE FLAT BOTTOM BAR|Cream|OPDFBRC</t>
  </si>
  <si>
    <t>NICKEL CHAIN|Double Ball Chain Loops Nickel Plated - 50cm|OP500ZCL</t>
  </si>
  <si>
    <t>Each Price</t>
  </si>
  <si>
    <t>Driven Link Setup</t>
  </si>
  <si>
    <t>NICKEL CHAIN|Double Ball Chain Loops Nickel Plated - 75cm|OP750ZCL</t>
  </si>
  <si>
    <t>1 Blind</t>
  </si>
  <si>
    <t>2 Blinds</t>
  </si>
  <si>
    <t>NICKEL CHAIN|Double Ball Chain Loops Nickel Plated - 100cm|OP1000ZCL</t>
  </si>
  <si>
    <t>STD Brackets</t>
  </si>
  <si>
    <t>NICKEL CHAIN|Double Ball Chain Loops Nickel Plated - 125cm|OP1250ZCL</t>
  </si>
  <si>
    <t>Pin Ends</t>
  </si>
  <si>
    <t>NICKEL CHAIN|Double Ball Chain Loops Nickel Plated - 150cm|OP1500ZCL</t>
  </si>
  <si>
    <t>Clutch</t>
  </si>
  <si>
    <t>NICKEL CHAIN|Double Ball Chain Loops Nickel Plated - 175cm|OP1750ZCL</t>
  </si>
  <si>
    <t>NICKEL CHAIN|Double Ball Chain Loops Nickel Plated - 200cm|OP2000ZCL</t>
  </si>
  <si>
    <t>Centre Link Bracket</t>
  </si>
  <si>
    <t>NICKEL CHAIN|Other|OPZCR</t>
  </si>
  <si>
    <t>Per Metre</t>
  </si>
  <si>
    <t>Dependent Link Disc</t>
  </si>
  <si>
    <t>STAINLESS CHAIN|Double Ball Chain Loops Stainles Steel - 50cm|OP500SSCL</t>
  </si>
  <si>
    <t>Independent Link Disc</t>
  </si>
  <si>
    <t>STAINLESS CHAIN|Double Ball Chain Loops Stainles Steel - 75cm|OP750SSCL</t>
  </si>
  <si>
    <t>Drive Link Kit</t>
  </si>
  <si>
    <t>STAINLESS CHAIN|Double Ball Chain Loops Stainles Steel - 100cm|OP1000SSCL</t>
  </si>
  <si>
    <t>STAINLESS CHAIN|Double Ball Chain Loops Stainles Steel - 125cm|OP1250SSCL</t>
  </si>
  <si>
    <t>Dependnet Link Set</t>
  </si>
  <si>
    <t>STAINLESS CHAIN|Double Ball Chain Loops Stainles Steel - 150cm|OP1500SSCL</t>
  </si>
  <si>
    <t>Indpendent Link Set</t>
  </si>
  <si>
    <t>STAINLESS CHAIN|Double Ball Chain Loops Stainles Steel - 175cm|OP1750SSCL</t>
  </si>
  <si>
    <t>STAINLESS CHAIN|Double Ball Chain Loops Stainles Steel - 200cm|OP2000SSCL</t>
  </si>
  <si>
    <t>STAINLESS CHAIN|Other|OPSSCR</t>
  </si>
  <si>
    <t>BLACK CHAIN|Double Ball Chain Loops Plastic - 50cm|OPRCHAIN50PL</t>
  </si>
  <si>
    <t>BLACK CHAIN|Double Ball Chain Loops Plastic - 75cm|OPRCHAIN75PL</t>
  </si>
  <si>
    <t>BLACK CHAIN|Double Ball Chain Loops Plastic - 100cm|OPRCHAIN100PL</t>
  </si>
  <si>
    <t>BLACK CHAIN|Double Ball Chain Loops Plastic - 125cm|OPRCHAIN120PL</t>
  </si>
  <si>
    <t>BLACK CHAIN|Double Ball Chain Loops Plastic - 150cm|OPRCHAIN150PL</t>
  </si>
  <si>
    <t>BLACK CHAIN|Double Ball Chain Loops Plastic - 175cm|OPRCHAIN180PL</t>
  </si>
  <si>
    <t>BLACK CHAIN|Double Ball Chain Loops Plastic - 200cm|OPRCHAIN20PL</t>
  </si>
  <si>
    <t>BLACK CHAIN|Other|OPRCHAIN20PL</t>
  </si>
  <si>
    <t>Oval Bottom Rail as Standard</t>
  </si>
  <si>
    <t>See Chart</t>
  </si>
  <si>
    <t>Addition for Drive link Blind Mechanisms and Brackets</t>
  </si>
  <si>
    <t>Addition for Independent Link Blind Mechanisms and Brackets</t>
  </si>
  <si>
    <t>??????</t>
  </si>
  <si>
    <t>S45 Light</t>
  </si>
  <si>
    <t>S45 Medium</t>
  </si>
  <si>
    <t>S45 HD</t>
  </si>
  <si>
    <t>15mm ACM Flat Spline</t>
  </si>
  <si>
    <t>Pastic</t>
  </si>
  <si>
    <t>Sell</t>
  </si>
  <si>
    <t>Zinc</t>
  </si>
  <si>
    <t>Stainless Steel</t>
  </si>
  <si>
    <t>RB09 Roller Blinds</t>
  </si>
  <si>
    <t>Chain Option</t>
  </si>
  <si>
    <t>Other Nickel Chain</t>
  </si>
  <si>
    <t>Other Stainless Steel Chains</t>
  </si>
  <si>
    <t>Upgrade to 55mm brackets Required for Drops over 3600</t>
  </si>
  <si>
    <t>Lineal Metre Charges</t>
  </si>
  <si>
    <t>CASSETTE 90 BACK</t>
  </si>
  <si>
    <t>Dim out sides. D30 Bottom Rail only</t>
  </si>
  <si>
    <t>Dim out side guides</t>
  </si>
  <si>
    <t>square CASSETTE 90 SQUARE CHAIN GUIDE</t>
  </si>
  <si>
    <t>CASSETTE DIM-OUT | SIDE GUIDE EAR</t>
  </si>
  <si>
    <t>CASSETTE DIM-OUT | SIDE GUIDE LOCK</t>
  </si>
  <si>
    <t>CASSETTE DIM-OUT | SIDE GUIDE FUNNEL &amp; SCREW SET</t>
  </si>
  <si>
    <t>CASSETTE DIM-OUT | BOTTOM CAP + SCREWS</t>
  </si>
  <si>
    <t>EASY-LINK INTERMEDIATE MALE DRIVE | S40/S45</t>
  </si>
  <si>
    <t>EASY-LINK INTERMEDIATE FEMALE DRIVE | S40/S45</t>
  </si>
  <si>
    <t xml:space="preserve">EASY-LINK INTERMEDIATE BRACKET | S40/S45 </t>
  </si>
  <si>
    <t>ACMEDA 40MM INSTAL BRACKET</t>
  </si>
  <si>
    <t>ACMEDA 55MM INSTAL BRACKET</t>
  </si>
  <si>
    <t>RB09 Same Side Square-X Double Brackets</t>
  </si>
  <si>
    <t>STD 40mm Bracket</t>
  </si>
  <si>
    <t>RB09 RH/LH Simline-X Double Brackets</t>
  </si>
  <si>
    <t>RB09 Slim Profile Double Brackets</t>
  </si>
  <si>
    <t>No Brackets Required</t>
  </si>
  <si>
    <t>RB09 Same Side Square-X Double Inter Brackets</t>
  </si>
  <si>
    <t xml:space="preserve">Acmeda Slim Double Bearing Bracket </t>
  </si>
  <si>
    <t>Acmeda D30 Silent Bottom Rail Black</t>
  </si>
  <si>
    <t>Acmeda D30 Silent Bottom Rail Anodised</t>
  </si>
  <si>
    <t>Acmeda D30 Silent Bottom Rail Barley</t>
  </si>
  <si>
    <t>Acmeda D30 Silent Bottom Rail Bone</t>
  </si>
  <si>
    <t>Acmeda D30 Silent Bottom Rail Bronze Pearl</t>
  </si>
  <si>
    <t>Acmeda D30 Silent Bottom Rail Dune</t>
  </si>
  <si>
    <t>Acmeda D30 Silent Bottom Rail Sandstone</t>
  </si>
  <si>
    <t>Acmeda D30 Silent Bottom Rail White</t>
  </si>
  <si>
    <t>Heavy Duty Flat Bottom Rail Black</t>
  </si>
  <si>
    <t>Heavy Duty Flat Bottom Rail Anodised</t>
  </si>
  <si>
    <t>Heavy Duty Flat Bottom Rail White</t>
  </si>
  <si>
    <t>Heavy Duty Flat Bottom Rail Sandstone</t>
  </si>
  <si>
    <t>Flat Bottom Rail Black</t>
  </si>
  <si>
    <t>Flat Bottom Rail Anodised</t>
  </si>
  <si>
    <t>Flat Bottom Rail Bone</t>
  </si>
  <si>
    <t>Flat Bottom Rail Sandstone</t>
  </si>
  <si>
    <t>Flat Bottom Rail White</t>
  </si>
  <si>
    <t>Oval Bottom Rail Black</t>
  </si>
  <si>
    <t>Oval Bottom Rail Anodised</t>
  </si>
  <si>
    <t>Oval Bottom Rail Bone</t>
  </si>
  <si>
    <t>Oval Bottom Rail Barley</t>
  </si>
  <si>
    <t>Oval Bottom Rail Bright Silver</t>
  </si>
  <si>
    <t>Oval Bottom Rail Bronze Pearl</t>
  </si>
  <si>
    <t>Oval Bottom Rail Dune</t>
  </si>
  <si>
    <t>Oval Bottom Rail Sandstone</t>
  </si>
  <si>
    <t>Oval Bottom Rail White</t>
  </si>
  <si>
    <t>Round Bottom Rail Black</t>
  </si>
  <si>
    <t>Round Bottom Rail Anodised</t>
  </si>
  <si>
    <t>Round Bottom Rail Sandstone</t>
  </si>
  <si>
    <t>Round Bottom Rail White</t>
  </si>
  <si>
    <t>Double Bead Chain Loops Plastic - 50cm</t>
  </si>
  <si>
    <t>Double Ball Chain Loops Plastic - 125cm</t>
  </si>
  <si>
    <t>Double Ball Chain Loops Plastic - 175cm</t>
  </si>
  <si>
    <t>Other Plastic Chain</t>
  </si>
  <si>
    <t>Double Ball Chain Loops Nickel Plated - 125cm</t>
  </si>
  <si>
    <t>Double Ball Chain Loops Nickel Plated - 175cm</t>
  </si>
  <si>
    <t>Double Ball Chain Loops Stainles Steel - 50cm</t>
  </si>
  <si>
    <t>Double Ball Chain Loops Stainles Steel - 75cm</t>
  </si>
  <si>
    <t>Double Ball Chain Loops Stainles Steel - 100cm</t>
  </si>
  <si>
    <t>Double Ball Chain Loops Stainles Steel - 125cm</t>
  </si>
  <si>
    <t>Double Ball Chain Loops Stainles Steel - 150cm</t>
  </si>
  <si>
    <t>ouble Ball Chain Loops Stainles Steel - 175cm</t>
  </si>
  <si>
    <t>Double Ball Chain Loops Stainles Steel - 200cm</t>
  </si>
  <si>
    <t>STD Bracket for 2 Blinds</t>
  </si>
  <si>
    <t>2x Extender Idler</t>
  </si>
  <si>
    <t>Easy Link Intermediate Female Drive</t>
  </si>
  <si>
    <t xml:space="preserve">Addition for X-Square Duo Brackets </t>
  </si>
  <si>
    <t>Charge Applicable to 1 of 2 Blinds</t>
  </si>
  <si>
    <t>Easy Link Intermediate Male Drive</t>
  </si>
  <si>
    <t>RB08 MK11 Easy-Lock Extendable Idler</t>
  </si>
  <si>
    <t>Addition for Slimline X Duo Brackets</t>
  </si>
  <si>
    <t>Driven Link</t>
  </si>
  <si>
    <t>Independent Link</t>
  </si>
  <si>
    <t>Addition for Slim Duo Brackets</t>
  </si>
  <si>
    <t>Additions</t>
  </si>
  <si>
    <t>RB10 CHAIN WINDER | S60</t>
  </si>
  <si>
    <t>60mm top tube</t>
  </si>
  <si>
    <t>80mm Roller Tube</t>
  </si>
  <si>
    <t>Tube adapter</t>
  </si>
  <si>
    <t>RB10 BEARING IDLER/END PLUG | S60</t>
  </si>
  <si>
    <t>RB10 WINDER BRACKET KIT | S60</t>
  </si>
  <si>
    <t>RB10 IDLER BRACKET KIT | S60</t>
  </si>
  <si>
    <t>9mm Slpine</t>
  </si>
  <si>
    <t>RB10 PRE-TENSION IDLER/END PLUG | S60</t>
  </si>
  <si>
    <t>RB10 TUBE ADAPTOR | S60</t>
  </si>
  <si>
    <t>BRACKET COVER CAP | S60</t>
  </si>
  <si>
    <t>RB10 Roller Blinds</t>
  </si>
  <si>
    <t>FRS120 VALANCE WITH SCREW OPTION</t>
  </si>
  <si>
    <t>MKII MOUNTING RAIL | BASE 50 VX/LX</t>
  </si>
  <si>
    <t>FRS120 SNAP LOCK CENTRE SUPPORT BRACKET</t>
  </si>
  <si>
    <t>FRS120 CENTRE SUPPORT BRACKET</t>
  </si>
  <si>
    <t>FRS120 VALANCE END CAPS</t>
  </si>
  <si>
    <t>FRS120 CORNER BRACKET SET</t>
  </si>
  <si>
    <t>FRS120 END PLATE SET</t>
  </si>
  <si>
    <t>Cassette Option 120 box</t>
  </si>
  <si>
    <t>CASSETTE 120 BACK</t>
  </si>
  <si>
    <t>Back120 cover</t>
  </si>
  <si>
    <t>Z-LOCK PVC</t>
  </si>
  <si>
    <t>Z-LOCK SIDE GUIDE - F RAIL COVER</t>
  </si>
  <si>
    <t>BOX 120 UNIVERSAL END PLATE SET WITHOUT EARS</t>
  </si>
  <si>
    <t>BOX 120 END PLATE COVER SET</t>
  </si>
  <si>
    <t>Z-LOCK COMPACT SIDE GUIDE STEEL BOTTOM CAP</t>
  </si>
  <si>
    <t>ACMEDA MOTORS</t>
  </si>
  <si>
    <t>Battery</t>
  </si>
  <si>
    <t>Remote</t>
  </si>
  <si>
    <t>Hardwired</t>
  </si>
  <si>
    <t xml:space="preserve"> </t>
  </si>
  <si>
    <t>Acmeda USB Wall Charger for Motor</t>
  </si>
  <si>
    <t>Acmeda USB Extension Cable</t>
  </si>
  <si>
    <t>Acmeda Universal Inline Tail 2.5m</t>
  </si>
  <si>
    <t>Acmeda Universal Inline Tail 5.0m</t>
  </si>
  <si>
    <t>AcmedaZero Motor Cap White</t>
  </si>
  <si>
    <t>Acmeda Zero Motor Cap Black</t>
  </si>
  <si>
    <t>Acmeda Lion V1 Wall charger</t>
  </si>
  <si>
    <t xml:space="preserve">Acmeda Lion V1 Wall charger Ext cable 1200 </t>
  </si>
  <si>
    <t>Acmeda Lion V1 Wall charger Ext cable 2400</t>
  </si>
  <si>
    <t>Automate Push Remotes 5 Channel White</t>
  </si>
  <si>
    <t>Automate Push Remotes 5 Channel Black</t>
  </si>
  <si>
    <t>Automate 15 Channel Paradigm Remote</t>
  </si>
  <si>
    <t>Automate Pulse 2.0 Wifi Hub</t>
  </si>
  <si>
    <t>ALPHA MOTORS</t>
  </si>
  <si>
    <t>Alpha Battery Charger</t>
  </si>
  <si>
    <t>Alpha Battery Charger Extension</t>
  </si>
  <si>
    <t>Alpha Internal Radio Receiver</t>
  </si>
  <si>
    <t>8 channels wall switch remote</t>
  </si>
  <si>
    <t>Single channel wall switch remote</t>
  </si>
  <si>
    <t>Single channel remote Navigator</t>
  </si>
  <si>
    <t>5 channels remote Navigator</t>
  </si>
  <si>
    <t>4 channels remote Navigator</t>
  </si>
  <si>
    <t>8 channels remote Navigator</t>
  </si>
  <si>
    <t>16 channels remote Navigator</t>
  </si>
  <si>
    <t>Single channel remote with timer function</t>
  </si>
  <si>
    <t>4 channels remote with timer function</t>
  </si>
  <si>
    <t>4 channels remote Pioneer</t>
  </si>
  <si>
    <t>5 channels remote Pioneer</t>
  </si>
  <si>
    <t>8 channels remote Pioneer</t>
  </si>
  <si>
    <t>SOMFY MOTORS</t>
  </si>
  <si>
    <t>REMOTES</t>
  </si>
  <si>
    <t>Pure</t>
  </si>
  <si>
    <t>Silver</t>
  </si>
  <si>
    <t>Rose Gold</t>
  </si>
  <si>
    <t xml:space="preserve"> Gold</t>
  </si>
  <si>
    <t>TELIS 16 RTS PURE</t>
  </si>
  <si>
    <t xml:space="preserve">SITUO 1 RTS </t>
  </si>
  <si>
    <t xml:space="preserve">SITUO 2 RTS </t>
  </si>
  <si>
    <t xml:space="preserve">SITUO 5 RTS </t>
  </si>
  <si>
    <t xml:space="preserve">SITUO 1 SOLIRIS </t>
  </si>
  <si>
    <t xml:space="preserve">SITUO 5 SOLIRIS </t>
  </si>
  <si>
    <t>WALL MOUNT RTS TRANSMITTERS</t>
  </si>
  <si>
    <t>SITUO RTS WALL MOUNT</t>
  </si>
  <si>
    <t>WALL SWITCH RTS</t>
  </si>
  <si>
    <t>KEYPAD RTS 2 CHANNEL</t>
  </si>
  <si>
    <t>Black</t>
  </si>
  <si>
    <t>White</t>
  </si>
  <si>
    <t xml:space="preserve">DECOFLEX 1 CHANNEL </t>
  </si>
  <si>
    <t xml:space="preserve">DECOFLEX 5 CHANNEL </t>
  </si>
  <si>
    <t>SMOOVE WALL MOUNT RTS TRANSMITTERS</t>
  </si>
  <si>
    <t>SMOOVE ORIGIN RTS (inc Pure Frame)</t>
  </si>
  <si>
    <t>O/C Pure RTS</t>
  </si>
  <si>
    <t>O/C Black RTS</t>
  </si>
  <si>
    <t>SMOOVE 1 PURE RTS</t>
  </si>
  <si>
    <t>SMOOVE WALL MOUNT FRAMES</t>
  </si>
  <si>
    <t>Double Pure</t>
  </si>
  <si>
    <t>Lt Bamboo</t>
  </si>
  <si>
    <t>Amber Bamboo</t>
  </si>
  <si>
    <t>Cherry</t>
  </si>
  <si>
    <t>Walnut</t>
  </si>
  <si>
    <t>SMOOVE PURE FRAME</t>
  </si>
  <si>
    <t>INDOOR RTS SENSORS</t>
  </si>
  <si>
    <t>SUNIS INDOOR WIREFREE RTS</t>
  </si>
  <si>
    <t>THERMOSUNIS INDOOR WIREFREE RTS</t>
  </si>
  <si>
    <t>LIGHTING RTS RECEIVERS</t>
  </si>
  <si>
    <t>CENTRALIS LIGHT INDOOR RECEIVER RTS</t>
  </si>
  <si>
    <t>CENTRALIS LIGHT OUTDOOR RECEIVER RTS</t>
  </si>
  <si>
    <t>LIGHTING IN-WALL RECEIVER RTS</t>
  </si>
  <si>
    <t>HOME AUTOMATION</t>
  </si>
  <si>
    <t>CONNEXOON WINDOW RTS</t>
  </si>
  <si>
    <t>Markup</t>
  </si>
  <si>
    <t>Upgrade to 45mm tube</t>
  </si>
  <si>
    <t>COST</t>
  </si>
  <si>
    <t>Discount</t>
  </si>
  <si>
    <t>Buy</t>
  </si>
  <si>
    <t>SELL $</t>
  </si>
  <si>
    <t>35&amp;45 Motor Adapter Plate</t>
  </si>
  <si>
    <t>Crown &amp; Drive</t>
  </si>
  <si>
    <t>OPRACMBAT</t>
  </si>
  <si>
    <t>Acmeda Battery Motor 1.1</t>
  </si>
  <si>
    <t>ROLL3047.110</t>
  </si>
  <si>
    <t>MT01-1325-069003</t>
  </si>
  <si>
    <t xml:space="preserve"> Li-on Battery Powered Motor</t>
  </si>
  <si>
    <t>Upto 5kg</t>
  </si>
  <si>
    <t>OPRACMBATSH</t>
  </si>
  <si>
    <t>Acmeda Battery Motor S 1.1</t>
  </si>
  <si>
    <t>Li-on Batterry Powered Motor SHORT</t>
  </si>
  <si>
    <t>Up to 1.2 x 1.2</t>
  </si>
  <si>
    <t>Li-on 1.1</t>
  </si>
  <si>
    <t>OPRACMBATV2</t>
  </si>
  <si>
    <t>Acmeda Battery Motor V2</t>
  </si>
  <si>
    <t>MT01-1328-069002</t>
  </si>
  <si>
    <t>Zero  Li-on Battery Powered Motor V2</t>
  </si>
  <si>
    <t>Upto 8kg</t>
  </si>
  <si>
    <t>Lion 2.0</t>
  </si>
  <si>
    <t>OPRACMCHARGE</t>
  </si>
  <si>
    <t>MT03-0301-069016</t>
  </si>
  <si>
    <t>USB Wall Charger Kit</t>
  </si>
  <si>
    <t>Battery 3v</t>
  </si>
  <si>
    <t>Acmeda Battery Motor V 1-3.0</t>
  </si>
  <si>
    <t>Upto 12 kg</t>
  </si>
  <si>
    <t>OPRACMCHARGEXT</t>
  </si>
  <si>
    <t>MT03-0301-069014</t>
  </si>
  <si>
    <t>USB Extender Cable</t>
  </si>
  <si>
    <t>E &amp; M</t>
  </si>
  <si>
    <t>Acmeda E6 Remote Motor</t>
  </si>
  <si>
    <t>OPRACMBATCROWN25</t>
  </si>
  <si>
    <t>Acmeda Battery Motor Crown</t>
  </si>
  <si>
    <t>MTCRDR-25-545</t>
  </si>
  <si>
    <t>Crown Drive Set 25mm</t>
  </si>
  <si>
    <t>Acmeda M6 Hardwired Motor</t>
  </si>
  <si>
    <t>OPRACMBATCROWN28</t>
  </si>
  <si>
    <t>Acmeda Battery Motor Crown 28mm</t>
  </si>
  <si>
    <t>MTCRDR-28-545</t>
  </si>
  <si>
    <t>Crown Drive Set 28mm</t>
  </si>
  <si>
    <t>OPRACMBAT3.0</t>
  </si>
  <si>
    <t>MTDCBRF-35-3</t>
  </si>
  <si>
    <t xml:space="preserve"> Li-on V1 Battery Powered Motor. 3.0</t>
  </si>
  <si>
    <t>OPRACMBATADAP</t>
  </si>
  <si>
    <t>Acmeda Crown Drive Set 35-45</t>
  </si>
  <si>
    <t>MTCRDR-35-S45</t>
  </si>
  <si>
    <t>Crown Drive Set 35mm - S45</t>
  </si>
  <si>
    <t>OPRACME6</t>
  </si>
  <si>
    <t>MTACRF35-6-240V</t>
  </si>
  <si>
    <t>E6 Motor(55/240v/28rpm)</t>
  </si>
  <si>
    <t>(needs JAI CA451 (crown) DA451 (Drive)</t>
  </si>
  <si>
    <t>OPRACMM6</t>
  </si>
  <si>
    <t>RB24-4502-069003</t>
  </si>
  <si>
    <t>M6 Motor (35/6nm/28rpm)</t>
  </si>
  <si>
    <t>OPRACMINLINES</t>
  </si>
  <si>
    <t>RB24-9104-069025</t>
  </si>
  <si>
    <t>Universal Inline Tail 2.5m</t>
  </si>
  <si>
    <t>OPRACMINLINEL</t>
  </si>
  <si>
    <t>RB24-9104-069050</t>
  </si>
  <si>
    <t>Universal Inline Tail 5m</t>
  </si>
  <si>
    <t>OPRACMZEROCAP</t>
  </si>
  <si>
    <t>MT-03-0502-077001</t>
  </si>
  <si>
    <t>Zero Motor Cap White</t>
  </si>
  <si>
    <t>MT-03-0502-059002</t>
  </si>
  <si>
    <t>Zero Motor Cap Blacl</t>
  </si>
  <si>
    <t>OPRACMV1CHARGE</t>
  </si>
  <si>
    <t>MTDCB-Charge-Au</t>
  </si>
  <si>
    <t>Lion V1 Charge 12v Motor</t>
  </si>
  <si>
    <t>OPRACMV1CHRAGEEXT</t>
  </si>
  <si>
    <t>MTDCB-CBLXT6</t>
  </si>
  <si>
    <t>Lion V1 Charge Extension 1200</t>
  </si>
  <si>
    <t>OPRACMV1CHARGEEXT2</t>
  </si>
  <si>
    <t>MTDCB-CBLX96</t>
  </si>
  <si>
    <t>Lion V1 Charge Extension 2440</t>
  </si>
  <si>
    <t>OPRACMEDAPUSHW</t>
  </si>
  <si>
    <t>ROLL3047.112</t>
  </si>
  <si>
    <t>MT02-0101-067004</t>
  </si>
  <si>
    <t>Automate Push 5 Ch Remote White</t>
  </si>
  <si>
    <t>OPRACMEDAPUSHB</t>
  </si>
  <si>
    <t>ROLL3047.113</t>
  </si>
  <si>
    <t>MT02-0101-050004</t>
  </si>
  <si>
    <t>Automate Push 5 Ch Remote Black</t>
  </si>
  <si>
    <t>OPRACMEDA15</t>
  </si>
  <si>
    <t>ROLL3047.114</t>
  </si>
  <si>
    <t>MT02-0101-072003</t>
  </si>
  <si>
    <t>Paradigam Plus remote 15 ch</t>
  </si>
  <si>
    <t>OPRPULSE</t>
  </si>
  <si>
    <t>ROLL3047.115</t>
  </si>
  <si>
    <t>MT02-0401-067001</t>
  </si>
  <si>
    <t>Pulse 2 Hub</t>
  </si>
  <si>
    <t>Alpha 5/28 Hardwired Motor</t>
  </si>
  <si>
    <t>Alpha 4 Core Electric Limits Parellel Connect</t>
  </si>
  <si>
    <t>OPRALPHARDMOT</t>
  </si>
  <si>
    <t>ALPH2259.108</t>
  </si>
  <si>
    <t>WSS40 5/28 Universal</t>
  </si>
  <si>
    <t>Standard Motor Type - Mechanical Limit 5/28</t>
  </si>
  <si>
    <t>Alpha Remote Motor</t>
  </si>
  <si>
    <t>OPRALPABUSMOT</t>
  </si>
  <si>
    <t>ALPH2259.109</t>
  </si>
  <si>
    <t>WSEC40 5/28 Universal</t>
  </si>
  <si>
    <t>4 Core Motor Electric Limit Parallel Connect</t>
  </si>
  <si>
    <t>Alpha Battery Motor</t>
  </si>
  <si>
    <t>OPRALREMMOT</t>
  </si>
  <si>
    <t>ALPH2259.110</t>
  </si>
  <si>
    <t>WSER40 5/28</t>
  </si>
  <si>
    <t>Electronic Limits + Buit-in Receiver 5/28</t>
  </si>
  <si>
    <t>OPRALBATMOT</t>
  </si>
  <si>
    <t>ALPH2259.111</t>
  </si>
  <si>
    <t>WSERD30-B-2/31</t>
  </si>
  <si>
    <t>12V Internal Rechargeable Battery Motor 2/31</t>
  </si>
  <si>
    <t>OPRALBatChar</t>
  </si>
  <si>
    <t>ALPH2259.112</t>
  </si>
  <si>
    <t>ALDC Charger</t>
  </si>
  <si>
    <t>For WSERD30-B (3m lead)</t>
  </si>
  <si>
    <t>OPRALCHAEXT</t>
  </si>
  <si>
    <t>ALPH2259.113</t>
  </si>
  <si>
    <t>Charger Extension</t>
  </si>
  <si>
    <t>3mt extension lead to use with ALDC Charger</t>
  </si>
  <si>
    <t>Alpha Crown &amp; Wheel 38mm</t>
  </si>
  <si>
    <t>OPRALREC</t>
  </si>
  <si>
    <t>ALPH2259.114</t>
  </si>
  <si>
    <t>RC008</t>
  </si>
  <si>
    <t>Internal Radio Receiver 1 Motor max 400 watts</t>
  </si>
  <si>
    <t>Alpha Crown &amp; Wheel 45mm</t>
  </si>
  <si>
    <t>OPRAL38CW</t>
  </si>
  <si>
    <t>ALPH2259.115</t>
  </si>
  <si>
    <t>A2203</t>
  </si>
  <si>
    <t>38mm (internally) 38mm Tube Crown &amp; Drive</t>
  </si>
  <si>
    <t>Alpha Motor Adapter for JAI</t>
  </si>
  <si>
    <t>OPRAL45CW</t>
  </si>
  <si>
    <t>JAI 45mm &amp; Mytec 42mm &amp; BbB 45mm</t>
  </si>
  <si>
    <t>OPRALMOTADAP</t>
  </si>
  <si>
    <t>ALPH2259.117</t>
  </si>
  <si>
    <t>A3320</t>
  </si>
  <si>
    <t>JAI 40mm End Plate suits 40mm Motor (B or W)</t>
  </si>
  <si>
    <t>OPALPHAWSRE2038C</t>
  </si>
  <si>
    <t>RE203-8C</t>
  </si>
  <si>
    <t>8 Ch Wall Switch</t>
  </si>
  <si>
    <t>OPALPHAWSRE201</t>
  </si>
  <si>
    <t>RE201</t>
  </si>
  <si>
    <t>1 ch Wall Switch</t>
  </si>
  <si>
    <t>OPALPHAWSRE301</t>
  </si>
  <si>
    <t>RE301</t>
  </si>
  <si>
    <t>1 channel Navigator Remote</t>
  </si>
  <si>
    <t>OPALPHAWSRE302</t>
  </si>
  <si>
    <t>RE302</t>
  </si>
  <si>
    <t>5 channel Navigator Remote</t>
  </si>
  <si>
    <t>OPALPHAWSRE3034C</t>
  </si>
  <si>
    <t>RE303-4C</t>
  </si>
  <si>
    <t>4 Channel Navigator Remote</t>
  </si>
  <si>
    <t>OPALPHAWSRE3038C</t>
  </si>
  <si>
    <t>RE303-8</t>
  </si>
  <si>
    <t>8 Channel Navigator Remote</t>
  </si>
  <si>
    <t>OPALPHAWSRE30316C</t>
  </si>
  <si>
    <t>RE303-16</t>
  </si>
  <si>
    <t>16 Channel Navigator Remote</t>
  </si>
  <si>
    <t>OPALPHAWSRE3031T</t>
  </si>
  <si>
    <t>RE303-1T</t>
  </si>
  <si>
    <t>1 Channel Navigator Remote With Timer</t>
  </si>
  <si>
    <t>OPALPHAWSRE3034T</t>
  </si>
  <si>
    <t>RE303-4T</t>
  </si>
  <si>
    <t>4 Channel Navigator Remote With Timer</t>
  </si>
  <si>
    <t>OPALPHAWSRE101</t>
  </si>
  <si>
    <t>Single channel remote Pioneer</t>
  </si>
  <si>
    <t>RE 101</t>
  </si>
  <si>
    <t>1 channel Pioneer Remote</t>
  </si>
  <si>
    <t>OPALPHAWSRE102</t>
  </si>
  <si>
    <t>RE 102</t>
  </si>
  <si>
    <t>4 Channel Pioneer Remote</t>
  </si>
  <si>
    <t>OPALPHAWSRE1034C</t>
  </si>
  <si>
    <t>4 channels remote Pioneer LCD</t>
  </si>
  <si>
    <t>RE103-4C</t>
  </si>
  <si>
    <t>5 Channel Pioneer Remote</t>
  </si>
  <si>
    <t>RE103-8c</t>
  </si>
  <si>
    <t>8 Channel Pioneer Remote</t>
  </si>
  <si>
    <t>Somfy Crown &amp; Drive Kit</t>
  </si>
  <si>
    <t>OPADAPPL</t>
  </si>
  <si>
    <t>JAIP.00</t>
  </si>
  <si>
    <t>MA45</t>
  </si>
  <si>
    <t>35&amp;45 Motor Apatpter Plate for Intro &amp; Somfy</t>
  </si>
  <si>
    <t>OPRSIMSOMCR</t>
  </si>
  <si>
    <t>CWPR2214.15</t>
  </si>
  <si>
    <r>
      <t> 31-600-620</t>
    </r>
    <r>
      <rPr>
        <sz val="12"/>
        <color rgb="FF000000"/>
        <rFont val="Calibri"/>
        <family val="2"/>
        <scheme val="minor"/>
      </rPr>
      <t> </t>
    </r>
  </si>
  <si>
    <t>JAI drive wheel with the Simu 40mm round crown kit</t>
  </si>
  <si>
    <t>Somfy Sonesse 40 Hardwired 3/30</t>
  </si>
  <si>
    <t>OPRMOTSOMSONH</t>
  </si>
  <si>
    <t>SOMF2116.38</t>
  </si>
  <si>
    <t>Sonesse 40 3/30 2.5m White cable with inline connector</t>
  </si>
  <si>
    <t>Somfy Sonesse 40 Remote 3/30</t>
  </si>
  <si>
    <t>OPRMOTSOMSONR</t>
  </si>
  <si>
    <t>Sonesse 40 3/30 RTS 3m White cable with inline connector</t>
  </si>
  <si>
    <t xml:space="preserve">Somfy LS 40 3/30 </t>
  </si>
  <si>
    <t>OPRMOTSOMLS40H</t>
  </si>
  <si>
    <t>LS40 3/30 2.5m White Cable with inline connector</t>
  </si>
  <si>
    <t xml:space="preserve">Somfy Altus 40 RTS 3/30 </t>
  </si>
  <si>
    <t>OPRMOTSOMAlt</t>
  </si>
  <si>
    <t>LS40 RTS.  3/30 2.5m White Cable with inline connector</t>
  </si>
  <si>
    <t>TELIS 16 RTS Silver</t>
  </si>
  <si>
    <t>SITUO 1 RTS Pure</t>
  </si>
  <si>
    <t>SITUO 1 RTS Silver</t>
  </si>
  <si>
    <t>SITUO 2 RTS Pure</t>
  </si>
  <si>
    <t>SITUO 2 RTS Silver</t>
  </si>
  <si>
    <t>SITUO 5 RTS Pure</t>
  </si>
  <si>
    <t>SITUO 5 RTS Silver</t>
  </si>
  <si>
    <t>KEYPAD RTS 2 CHANNEL Black</t>
  </si>
  <si>
    <t>KEYPAD RTS 2 CHANNEL White</t>
  </si>
  <si>
    <t>SMOOVE 1 PURE RTS Pure</t>
  </si>
  <si>
    <t>SMOOVE 1 PURE RTS Silver</t>
  </si>
  <si>
    <t>SMOOVE 1 PURE RTS Black</t>
  </si>
  <si>
    <t>SMOOVE PURE WALL MOUNT FRAME</t>
  </si>
  <si>
    <t>SMOOVE SILVER WALL MOUNT FRAME</t>
  </si>
  <si>
    <t>SMOOVE BLACK WALL MOUNT FRAME</t>
  </si>
  <si>
    <t>SMOOVE DOUBLE PURE WALL MOUNT FRAME</t>
  </si>
  <si>
    <t>SMOOVE LT BAMBOO WALL MOUNT FRAME</t>
  </si>
  <si>
    <t>SMOOVE AMBER BAMBOO WALL MOUNT FRAME</t>
  </si>
  <si>
    <t>SMOOVE CHERRY WALL MOUNT FRAME</t>
  </si>
  <si>
    <t>SMOOVE WALNUT WALL MOUNT FRAME</t>
  </si>
  <si>
    <t>Dalekit Awnings Wholesale price list 2009</t>
  </si>
  <si>
    <t>Jai Mounting Brackets (new)</t>
  </si>
  <si>
    <t>A</t>
  </si>
  <si>
    <t>B</t>
  </si>
  <si>
    <t>C</t>
  </si>
  <si>
    <t>D</t>
  </si>
  <si>
    <t>E</t>
  </si>
  <si>
    <t>Multiply Percentage Profit</t>
  </si>
  <si>
    <t>Customer optional Profit Margins</t>
  </si>
  <si>
    <t>Code</t>
  </si>
  <si>
    <t>Standard Cost</t>
  </si>
  <si>
    <t>Tax Rate</t>
  </si>
  <si>
    <t>Units Purchase</t>
  </si>
  <si>
    <t>Min Qty</t>
  </si>
  <si>
    <t>Max Qty</t>
  </si>
  <si>
    <t>Reorder Multiplier</t>
  </si>
  <si>
    <t>ForeX Code</t>
  </si>
  <si>
    <t>Last Purchase ForeX</t>
  </si>
  <si>
    <t>Purchasing Lead Days</t>
  </si>
  <si>
    <t>Stocking Multiplier</t>
  </si>
  <si>
    <t>Units Stock</t>
  </si>
  <si>
    <t>Selling Multiplier</t>
  </si>
  <si>
    <t>Units Sell</t>
  </si>
  <si>
    <t>Cost Method</t>
  </si>
  <si>
    <t>Product Size</t>
  </si>
  <si>
    <t>Product Type</t>
  </si>
  <si>
    <t>Supplier</t>
  </si>
  <si>
    <t>Supplier Product Code</t>
  </si>
  <si>
    <t>Supplier Product Description</t>
  </si>
  <si>
    <t>Length</t>
  </si>
  <si>
    <t>Maximum Width</t>
  </si>
  <si>
    <t>Extra Time to Produce</t>
  </si>
  <si>
    <t>Extra Time to Fit</t>
  </si>
  <si>
    <t>Custom Var 1 (PackSize)</t>
  </si>
  <si>
    <t>Custom Var 2 (PackOpt)</t>
  </si>
  <si>
    <t>Custom Var 3 (PackType)</t>
  </si>
  <si>
    <t>Warning</t>
  </si>
  <si>
    <t>RptCat</t>
  </si>
  <si>
    <t>Active</t>
  </si>
  <si>
    <t>Last Edit Date</t>
  </si>
  <si>
    <t>Operation</t>
  </si>
  <si>
    <t>OPACMINTERNALSUN</t>
  </si>
  <si>
    <t>Automate interior sun sensor</t>
  </si>
  <si>
    <t>GST</t>
  </si>
  <si>
    <t>EA</t>
  </si>
  <si>
    <t/>
  </si>
  <si>
    <t>ACM</t>
  </si>
  <si>
    <t>MTRF-SUNSENS</t>
  </si>
  <si>
    <t>0</t>
  </si>
  <si>
    <t>12/08/2021</t>
  </si>
  <si>
    <t>MTDCBRF35-3</t>
  </si>
  <si>
    <t>ST</t>
  </si>
  <si>
    <t>MTCRDR-25-S45</t>
  </si>
  <si>
    <t>MTCRDR-28-S45</t>
  </si>
  <si>
    <t>MT01-1325-069005</t>
  </si>
  <si>
    <t>Acmeda USB Extension Cable 210mm</t>
  </si>
  <si>
    <t>PK</t>
  </si>
  <si>
    <t>USB Extender Cable 210mm</t>
  </si>
  <si>
    <t>Acmeda E6 Motor</t>
  </si>
  <si>
    <t>OPRACMEDAPUSH15B</t>
  </si>
  <si>
    <t>Automate Push Remotes 15 Channel Black</t>
  </si>
  <si>
    <t>MT02-0101-050008</t>
  </si>
  <si>
    <t>Automate Push 15 Ch Remote Black</t>
  </si>
  <si>
    <t>OPRACMEDAPUSH15W</t>
  </si>
  <si>
    <t>Automate Push Remotes 15 Channel White</t>
  </si>
  <si>
    <t>MT02-0101-067008</t>
  </si>
  <si>
    <t>Automate Push 15 Ch Remote White</t>
  </si>
  <si>
    <t>Acmeda M6 Motor</t>
  </si>
  <si>
    <t>MTDCB-CBLXT96</t>
  </si>
  <si>
    <t>Acmeda Lion V1 Wall charger Ext cable 1200</t>
  </si>
  <si>
    <t>OPRACMZEROCapsB</t>
  </si>
  <si>
    <t>Acmeda Zero Motor Caps Black</t>
  </si>
  <si>
    <t>Zero Motor Caps Black</t>
  </si>
  <si>
    <t>OPRACMZEROCapsW</t>
  </si>
  <si>
    <t>AcmedaZero Motor Caps White</t>
  </si>
  <si>
    <t>Zero Motor Caps White</t>
  </si>
  <si>
    <t>ALPH</t>
  </si>
  <si>
    <t>OPRALBATCHAR</t>
  </si>
  <si>
    <t>JAI</t>
  </si>
  <si>
    <t>OPRBASECURAN</t>
  </si>
  <si>
    <t>Curved Bottom Bar - Clear Anodised</t>
  </si>
  <si>
    <t>LG</t>
  </si>
  <si>
    <t>MM</t>
  </si>
  <si>
    <t>R320CA</t>
  </si>
  <si>
    <t>Curved Base Bar Clear Anodised</t>
  </si>
  <si>
    <t>OPRBASECURPC</t>
  </si>
  <si>
    <t>Curved Bottom Bar - Charcoal</t>
  </si>
  <si>
    <t>R320CC</t>
  </si>
  <si>
    <t>Curved Base Bar Charcoal</t>
  </si>
  <si>
    <t>OPRBASECURPCLB</t>
  </si>
  <si>
    <t>Curved Bottom Bar - Luxe Bronze</t>
  </si>
  <si>
    <t>R320LB</t>
  </si>
  <si>
    <t>Curved Base Bar Luxe Bronze</t>
  </si>
  <si>
    <t>OPRBASECURPCS</t>
  </si>
  <si>
    <t>Curved Bottom Bar - Storm</t>
  </si>
  <si>
    <t>R320S</t>
  </si>
  <si>
    <t>Curved Base Bar Storm</t>
  </si>
  <si>
    <t>OPRBASECURST</t>
  </si>
  <si>
    <t>Curved Bottom Bar - Satin Black</t>
  </si>
  <si>
    <t>R302BL</t>
  </si>
  <si>
    <t>Curved Base Bar Black</t>
  </si>
  <si>
    <t>OPRBASECURSTGW</t>
  </si>
  <si>
    <t>Curved Bottom Bar - Gloss White</t>
  </si>
  <si>
    <t>R302W</t>
  </si>
  <si>
    <t>Curved Base Bar Gloss White</t>
  </si>
  <si>
    <t>OPRBASECURSTRG</t>
  </si>
  <si>
    <t>Curved Bottom Bar - River Gum</t>
  </si>
  <si>
    <t>R302RG</t>
  </si>
  <si>
    <t>Curved Base Bar River Gum</t>
  </si>
  <si>
    <t>OPRBASECURSTSW</t>
  </si>
  <si>
    <t>Curved Bottom Bar - Shoji White</t>
  </si>
  <si>
    <t>R302SW</t>
  </si>
  <si>
    <t>Curved Base Bar Shoji White</t>
  </si>
  <si>
    <t>OPRBASECURSTWB</t>
  </si>
  <si>
    <t>Curved Bottom Bar - White Birch</t>
  </si>
  <si>
    <t>R302WB</t>
  </si>
  <si>
    <t>Curved Base Bar White Birch</t>
  </si>
  <si>
    <t>OPBASECURCaps</t>
  </si>
  <si>
    <t>Curved Base Bar End Caps - Anodised</t>
  </si>
  <si>
    <t>R321CA</t>
  </si>
  <si>
    <t>Curved Base Bar End Caps Clear Anodised</t>
  </si>
  <si>
    <t>OPBASECURCapsCH</t>
  </si>
  <si>
    <t>Curved Base Bar End Caps - Charcoal</t>
  </si>
  <si>
    <t>R321CC</t>
  </si>
  <si>
    <t>Curved Base Bar End Caps Charcoal</t>
  </si>
  <si>
    <t>OPBASECURCapsGW</t>
  </si>
  <si>
    <t>Curved Base Bar End Caps - Gloss White</t>
  </si>
  <si>
    <t>R321W</t>
  </si>
  <si>
    <t>Curved Base Bar End Caps Gloss White</t>
  </si>
  <si>
    <t>OPBASECURCapsLB</t>
  </si>
  <si>
    <t>Curved Base Bar End Caps - Luxe Bronze</t>
  </si>
  <si>
    <t>R321LB</t>
  </si>
  <si>
    <t>Curved Base Bar End Caps Luxe Bronze</t>
  </si>
  <si>
    <t>OPBASECURCapsRG</t>
  </si>
  <si>
    <t>Curved Base Bar End Caps - River Gum</t>
  </si>
  <si>
    <t>R321RG</t>
  </si>
  <si>
    <t>Curved Base Bar End Caps River Gum</t>
  </si>
  <si>
    <t>OPBASECURCapsS</t>
  </si>
  <si>
    <t>Curved Base Bar End Caps - Storm</t>
  </si>
  <si>
    <t>R321S</t>
  </si>
  <si>
    <t>Curved Base Bar End Caps Storm</t>
  </si>
  <si>
    <t>OPBASECURCapsSB</t>
  </si>
  <si>
    <t>Curved Base Bar End Caps - Satin Black</t>
  </si>
  <si>
    <t>R321BL</t>
  </si>
  <si>
    <t>Curved Base Bar End Caps Satin Black</t>
  </si>
  <si>
    <t>OPBASECURCapsSW</t>
  </si>
  <si>
    <t>Curved Base Bar End Caps - Shoji White</t>
  </si>
  <si>
    <t>R321SW</t>
  </si>
  <si>
    <t>Curved Base Bar End Caps Shoji White</t>
  </si>
  <si>
    <t>OPBASECURCapsWB</t>
  </si>
  <si>
    <t>Curved Base Bar End Caps - White Birch</t>
  </si>
  <si>
    <t>R321WB</t>
  </si>
  <si>
    <t>Curved Base Bar End Caps White Birch</t>
  </si>
  <si>
    <t>OPBASERECRG</t>
  </si>
  <si>
    <t>Rectangular Base Bar - River Gum</t>
  </si>
  <si>
    <t>RBBRG</t>
  </si>
  <si>
    <t>Rectangular Base Bar River Gum</t>
  </si>
  <si>
    <t>OPBASERECSB</t>
  </si>
  <si>
    <t>Rectangular Base Bar - Satin Black</t>
  </si>
  <si>
    <t>RBBBL</t>
  </si>
  <si>
    <t>Rectangular Base Bar Satin Black</t>
  </si>
  <si>
    <t>OPBASERECST</t>
  </si>
  <si>
    <t>Rectangular Base Bar - Clear Anodised</t>
  </si>
  <si>
    <t>RBBCA</t>
  </si>
  <si>
    <t>Rectangular Base Bar Clear Anodised</t>
  </si>
  <si>
    <t>OPBASERECSW</t>
  </si>
  <si>
    <t>Rectangular Base Bar - Shoji White</t>
  </si>
  <si>
    <t>RBBSW</t>
  </si>
  <si>
    <t>Rectangular Base Bar Shoji White</t>
  </si>
  <si>
    <t>OPBASERECW</t>
  </si>
  <si>
    <t>Rectangular Base Bar - White</t>
  </si>
  <si>
    <t>RBBW</t>
  </si>
  <si>
    <t>Rectangular Base Bar Gloss White</t>
  </si>
  <si>
    <t>OPBASERECWB</t>
  </si>
  <si>
    <t>Rectangular Base Bar - White Birch</t>
  </si>
  <si>
    <t>RBBWB</t>
  </si>
  <si>
    <t>Rectangular Base Bar White Birch</t>
  </si>
  <si>
    <t>OPRBASERECCapsGR</t>
  </si>
  <si>
    <t>Rectangular Base Bar End Caps - Clear Anodised</t>
  </si>
  <si>
    <t>RBBCCA</t>
  </si>
  <si>
    <t>Rectangular Base Bar Caps Clear Anodised</t>
  </si>
  <si>
    <t>OPRBASERECCapsRG</t>
  </si>
  <si>
    <t>Roller Rectangular Base Bar End Caps - River Gum</t>
  </si>
  <si>
    <t>RBBCRG</t>
  </si>
  <si>
    <t>Rectangular Base Bar Caps River Gum</t>
  </si>
  <si>
    <t>OPRBASERECCapsSB</t>
  </si>
  <si>
    <t>Roller Rectangular Base Bar End Caps - Satin Black</t>
  </si>
  <si>
    <t>RBBCBL</t>
  </si>
  <si>
    <t>Rectangular Base Bar Caps Satin Black</t>
  </si>
  <si>
    <t>OPRBASERECCapsSW</t>
  </si>
  <si>
    <t>Roller Rectangular Base Bar End Caps - Shoji White</t>
  </si>
  <si>
    <t>RBBCSW</t>
  </si>
  <si>
    <t>Rectangular Base Bar Caps Shoji White</t>
  </si>
  <si>
    <t>OPRBASERECCapsW</t>
  </si>
  <si>
    <t>Roller Rectangular Base Bar End Caps - White</t>
  </si>
  <si>
    <t>RBBCW</t>
  </si>
  <si>
    <t>Rectangular Base Bar Caps White</t>
  </si>
  <si>
    <t>OPRBASERECCapsWB</t>
  </si>
  <si>
    <t>Roller Rectangular Base Bar End Caps - White Birch</t>
  </si>
  <si>
    <t>RBBCWB</t>
  </si>
  <si>
    <t>Rectangular Base Bar Caps White Birch</t>
  </si>
  <si>
    <t>OPBASEROURAN</t>
  </si>
  <si>
    <t>Round Base Bar - Clear Anodised</t>
  </si>
  <si>
    <t>R133CA</t>
  </si>
  <si>
    <t>Round Base Bar Clear Anodised</t>
  </si>
  <si>
    <t>OPBASEROURGW</t>
  </si>
  <si>
    <t>Round Base Bar - Gloss White</t>
  </si>
  <si>
    <t>R133W</t>
  </si>
  <si>
    <t>Round Base Bar Gloss White</t>
  </si>
  <si>
    <t>OPBASEROURRG</t>
  </si>
  <si>
    <t>Round Base Bar - River Gum</t>
  </si>
  <si>
    <t>R133RG</t>
  </si>
  <si>
    <t>Round Base Bar River Gum</t>
  </si>
  <si>
    <t>OPBASEROURSB</t>
  </si>
  <si>
    <t>Round Base Bar - Satin Black</t>
  </si>
  <si>
    <t>R133BL</t>
  </si>
  <si>
    <t>Round Base Bar Satin Black</t>
  </si>
  <si>
    <t>OPBASEROURSW</t>
  </si>
  <si>
    <t>Round Base Bar - Shoji White</t>
  </si>
  <si>
    <t>R133SW</t>
  </si>
  <si>
    <t>Round Base Bar Shoji White</t>
  </si>
  <si>
    <t>OPBASEROURWB</t>
  </si>
  <si>
    <t>Round Base Bar - White Birch</t>
  </si>
  <si>
    <t>R133WB</t>
  </si>
  <si>
    <t>Round Base Bar White Birch</t>
  </si>
  <si>
    <t>OPBASEROUCAGR</t>
  </si>
  <si>
    <t>Round Base Bar End Caps - Clear Anodised</t>
  </si>
  <si>
    <t>R134CA</t>
  </si>
  <si>
    <t>Round Base Bar End Caps Clear Anodised</t>
  </si>
  <si>
    <t>OPBASEROUCAGW</t>
  </si>
  <si>
    <t>Round Base Bar End Caps - Gloss White</t>
  </si>
  <si>
    <t>R134W</t>
  </si>
  <si>
    <t>Round Base Bar End Caps Gloss White</t>
  </si>
  <si>
    <t>OPBASEROUCARG</t>
  </si>
  <si>
    <t>Round Base Bar End Caps - River Gum</t>
  </si>
  <si>
    <t>R134RG</t>
  </si>
  <si>
    <t>Round Base Bar End Caps River Gum</t>
  </si>
  <si>
    <t>OPBASEROUCASB</t>
  </si>
  <si>
    <t>Round Base Bar End Caps - Satin Black</t>
  </si>
  <si>
    <t>R134BL</t>
  </si>
  <si>
    <t>Round Base Bar End Caps Satin Black</t>
  </si>
  <si>
    <t>OPBASEROUCASW</t>
  </si>
  <si>
    <t>Round Base Bar End Caps - Shoji White</t>
  </si>
  <si>
    <t>R134SW</t>
  </si>
  <si>
    <t>Round Base Bar End Caps Shoji White</t>
  </si>
  <si>
    <t>OPBASEROUCAWB</t>
  </si>
  <si>
    <t>Round Base Bar End Caps - White Birch</t>
  </si>
  <si>
    <t>R134WB</t>
  </si>
  <si>
    <t>Round Base Bar End Caps White Birch</t>
  </si>
  <si>
    <t>OPBASETDCA</t>
  </si>
  <si>
    <t>Tear Drop (Fabric Wrap) Base Bar -Clear Anodised</t>
  </si>
  <si>
    <t>R310CA</t>
  </si>
  <si>
    <t>Tear Drop Base Bar Clear Anodised</t>
  </si>
  <si>
    <t>OPBASETDRG</t>
  </si>
  <si>
    <t>Tear Drop (Fabric Wrap) Base Bar - River Gum</t>
  </si>
  <si>
    <t>R310RG</t>
  </si>
  <si>
    <t>Tear Drop Base Bar River Gum</t>
  </si>
  <si>
    <t>OPBASETDSB</t>
  </si>
  <si>
    <t>Tear Drop (Fabric Wrap) Base Bar - Satin Black</t>
  </si>
  <si>
    <t>R310SB</t>
  </si>
  <si>
    <t>Tear Drop Base Bar Satin Black</t>
  </si>
  <si>
    <t>OPBASETDW</t>
  </si>
  <si>
    <t>Tear Drop (Fabric Wrap) Base Bar - White</t>
  </si>
  <si>
    <t>R310W</t>
  </si>
  <si>
    <t>Tear Drop Base Bar Gloss White</t>
  </si>
  <si>
    <t>OPBASETDWB</t>
  </si>
  <si>
    <t>Tear Drop (Fabric Wrap) Base Bar - White Birch</t>
  </si>
  <si>
    <t>R310WB</t>
  </si>
  <si>
    <t>Tear Drop Base Bar White Birch</t>
  </si>
  <si>
    <t>OPBASETDCAGR</t>
  </si>
  <si>
    <t>Tear Drop Base Bar End Caps - Clear Anodised</t>
  </si>
  <si>
    <t>R311CA</t>
  </si>
  <si>
    <t>Tear Drop Base Bar End Caps Clear Anodised</t>
  </si>
  <si>
    <t>OPBASETDCARG</t>
  </si>
  <si>
    <t>Tear Drop Base Bar End Caps - River Gum</t>
  </si>
  <si>
    <t>R311RG</t>
  </si>
  <si>
    <t>Tear Drop Base Bar End Caps River Gum</t>
  </si>
  <si>
    <t>OPBASETDCASB</t>
  </si>
  <si>
    <t>Tear Drop Base Bar End Caps - Satin Black</t>
  </si>
  <si>
    <t>R311BL</t>
  </si>
  <si>
    <t>Tear Drop Base Bar End Caps Satin Black</t>
  </si>
  <si>
    <t>OPBASETDCAW</t>
  </si>
  <si>
    <t>Tear Drop Base Bar End Caps - White</t>
  </si>
  <si>
    <t>R311W</t>
  </si>
  <si>
    <t>Tear Drop Base Bar End Caps White</t>
  </si>
  <si>
    <t>OPBASETDCAWB</t>
  </si>
  <si>
    <t>Tear Drop Base Bar End Caps - White Birch</t>
  </si>
  <si>
    <t>R311WB</t>
  </si>
  <si>
    <t>Tear Drop Base Bar End Caps White Birch</t>
  </si>
  <si>
    <t>OPRHOLD13</t>
  </si>
  <si>
    <t>RL</t>
  </si>
  <si>
    <t xml:space="preserve">R135 </t>
  </si>
  <si>
    <t xml:space="preserve">Hold Down Strip 13mm </t>
  </si>
  <si>
    <t>OPRHOLD13TAPE</t>
  </si>
  <si>
    <t xml:space="preserve">R135T </t>
  </si>
  <si>
    <t xml:space="preserve">Hold Down Strip 13mm with 3M Tape </t>
  </si>
  <si>
    <t>OPRHOLD15</t>
  </si>
  <si>
    <t xml:space="preserve">R132 </t>
  </si>
  <si>
    <t xml:space="preserve">Hold Down Strip 15mm </t>
  </si>
  <si>
    <t>OPRHOLD15TAPE</t>
  </si>
  <si>
    <t xml:space="preserve">R132T </t>
  </si>
  <si>
    <t xml:space="preserve">Hold Down Strip 15mm with 3M Tape </t>
  </si>
  <si>
    <t>OPRSTDBRKT</t>
  </si>
  <si>
    <t>Standard Mounting Brackets - White</t>
  </si>
  <si>
    <t>R01NBK38W</t>
  </si>
  <si>
    <t>New 38mm Mounting Brackets - White</t>
  </si>
  <si>
    <t>OPRSTDBRKTBE</t>
  </si>
  <si>
    <t>Standard Mounting Brackets Beige</t>
  </si>
  <si>
    <t>R01NBK38BE</t>
  </si>
  <si>
    <t>New 38mm Mounting Brackets Beige</t>
  </si>
  <si>
    <t>OPRSTDBRKTBLK</t>
  </si>
  <si>
    <t>Standard Mounting Brackets - Black</t>
  </si>
  <si>
    <t>R01NBK38BL</t>
  </si>
  <si>
    <t>New 38mm Mounting Brackets - Black</t>
  </si>
  <si>
    <t>OPRSTDBRKTGR</t>
  </si>
  <si>
    <t>Standard Mounting Brackets - Grey</t>
  </si>
  <si>
    <t>R01NBK38GR</t>
  </si>
  <si>
    <t>New 38mm Mounting Brackets - Grey</t>
  </si>
  <si>
    <t>OPRSTDBRKTIV</t>
  </si>
  <si>
    <t>Standard Mounting Brackets - Ivory</t>
  </si>
  <si>
    <t>R01NBK38IV</t>
  </si>
  <si>
    <t>New 38mm Mounting Brackets - Ivory</t>
  </si>
  <si>
    <t>OPRSTDBRKCOV</t>
  </si>
  <si>
    <t>Standard Bracket Covers - White</t>
  </si>
  <si>
    <t>PR</t>
  </si>
  <si>
    <t>R01NC38W</t>
  </si>
  <si>
    <t>New Bracket Covers - White</t>
  </si>
  <si>
    <t>OPRSTDBRKCOVBE</t>
  </si>
  <si>
    <t>Standard Bracket Covers - Beige</t>
  </si>
  <si>
    <t>R01NC38BE</t>
  </si>
  <si>
    <t>New Bracket Covers - Beige</t>
  </si>
  <si>
    <t>OPRSTDBRKCOVBLK</t>
  </si>
  <si>
    <t>Standard Bracket Covers - Black</t>
  </si>
  <si>
    <t>R01NC38BL</t>
  </si>
  <si>
    <t>New Bracket Covers - Black</t>
  </si>
  <si>
    <t>OPRSTDBRKCOVGR</t>
  </si>
  <si>
    <t>Standard Bracket Covers - Grey</t>
  </si>
  <si>
    <t>R01NC38GR</t>
  </si>
  <si>
    <t>New Bracket Covers - Grey</t>
  </si>
  <si>
    <t>OPRSTDBRKCOVIV</t>
  </si>
  <si>
    <t>Standard Bracket Covers - Ivory</t>
  </si>
  <si>
    <t>R01NC38IV</t>
  </si>
  <si>
    <t>New Bracket Covers - Ivory</t>
  </si>
  <si>
    <t>OPREXTBRKT</t>
  </si>
  <si>
    <t>Extension Brackets - White</t>
  </si>
  <si>
    <t>R01NBKE38W</t>
  </si>
  <si>
    <t>New 38mm Extension Mounting Brackets - White</t>
  </si>
  <si>
    <t>OPREXTBRKTBE</t>
  </si>
  <si>
    <t>Extension Brackets - Beige</t>
  </si>
  <si>
    <t>R01NBKE38BE</t>
  </si>
  <si>
    <t>New 38mm Extension Mounting Brackets - Beige</t>
  </si>
  <si>
    <t>OPREXTBRKTBLK</t>
  </si>
  <si>
    <t>Extension Brackets - Black</t>
  </si>
  <si>
    <t>R01NBKE38BL</t>
  </si>
  <si>
    <t>New 38mm Extension Mounting Brackets - Black</t>
  </si>
  <si>
    <t>OPREXTBRKTGR</t>
  </si>
  <si>
    <t>Extension Brackets - Grey</t>
  </si>
  <si>
    <t>R01NBKE38GR</t>
  </si>
  <si>
    <t>New 38mm Extension Mounting Brackets - Grey</t>
  </si>
  <si>
    <t>OPREXTBRKTIV</t>
  </si>
  <si>
    <t>Extension Brackets - Ivory</t>
  </si>
  <si>
    <t>R01NBKE38IV</t>
  </si>
  <si>
    <t>New 38mm Extension Mounting Brackets - Ivory</t>
  </si>
  <si>
    <t>OPREXTBRKTCOV</t>
  </si>
  <si>
    <t>Extension Bracket Cover - White</t>
  </si>
  <si>
    <t>R01NEC38W</t>
  </si>
  <si>
    <t>New Extension Bracket Cover - White</t>
  </si>
  <si>
    <t>OPREXTBRKTCOVBE</t>
  </si>
  <si>
    <t>Extension Bracket Cover - Beige</t>
  </si>
  <si>
    <t>R01NEC38BE</t>
  </si>
  <si>
    <t>New Extension Bracket Cover - Beige</t>
  </si>
  <si>
    <t>OPREXTBRKTCOVBLK</t>
  </si>
  <si>
    <t>Extension Bracket Cover - Black</t>
  </si>
  <si>
    <t>R01NEC38BL</t>
  </si>
  <si>
    <t>New Extension Bracket Cover - Black</t>
  </si>
  <si>
    <t>OPREXTBRKTCOVGR</t>
  </si>
  <si>
    <t>Extension Bracket Cover - Grey</t>
  </si>
  <si>
    <t>R01NEC38GR</t>
  </si>
  <si>
    <t>New Extension Bracket Cover -  Grey</t>
  </si>
  <si>
    <t>OPREXTBRKTCOVIV</t>
  </si>
  <si>
    <t>Extension Bracket Cover - Ivory</t>
  </si>
  <si>
    <t>R01NEC38IV</t>
  </si>
  <si>
    <t>New Extension Bracket Cover - Ivory</t>
  </si>
  <si>
    <t>OPRLINKBRKTSLA</t>
  </si>
  <si>
    <t>Link Bracket Set (Slave) - White</t>
  </si>
  <si>
    <t>R01NBKJ3838W</t>
  </si>
  <si>
    <t>New J Bracket - White - Raise Together</t>
  </si>
  <si>
    <t>OPRLINKBRKTSLABE</t>
  </si>
  <si>
    <t>Link Bracket Set (Slave) - Beige</t>
  </si>
  <si>
    <t>RO1NBKJ3838BE</t>
  </si>
  <si>
    <t>New J Bracket - Beige- Raise Together</t>
  </si>
  <si>
    <t>OPRLINKBRKTSLABLK</t>
  </si>
  <si>
    <t>Link Bracket Set (Slave) - Black</t>
  </si>
  <si>
    <t>RO1NBKJ3838BL</t>
  </si>
  <si>
    <t>New J Bracket - Black - Raise Together</t>
  </si>
  <si>
    <t>OPRLINKBRKTSLAGR</t>
  </si>
  <si>
    <t>Link Bracket Set (Slave) - Grey</t>
  </si>
  <si>
    <t>RO1NBKJ3838GR</t>
  </si>
  <si>
    <t>New J Bracket - Grey - Raise Together</t>
  </si>
  <si>
    <t>OPRLINKBRKTSLAIV</t>
  </si>
  <si>
    <t>Link Bracket Set (Slave) - Ivory</t>
  </si>
  <si>
    <t>RO1NBKJ3838IV</t>
  </si>
  <si>
    <t>New J Bracket - Ivory - Raise Together</t>
  </si>
  <si>
    <t>OPRLKBRKTIND</t>
  </si>
  <si>
    <t>Link Bracket Set (Independent) - White</t>
  </si>
  <si>
    <t>R01NBKM3838W</t>
  </si>
  <si>
    <t>New M Bracket - White - Raise Seperately</t>
  </si>
  <si>
    <t>OPRLKBRKTINDBE</t>
  </si>
  <si>
    <t>Link Bracket Set (Independent) - Beige</t>
  </si>
  <si>
    <t>R01NBKM3838BE</t>
  </si>
  <si>
    <t>New M Bracket - Beige - Raise Seperately</t>
  </si>
  <si>
    <t>OPRLKBRKTINDBLK</t>
  </si>
  <si>
    <t>Link Bracket Set (Independent) - Black</t>
  </si>
  <si>
    <t>R01NBKM3838BL</t>
  </si>
  <si>
    <t>New M Bracket - Black - Raise Seperately</t>
  </si>
  <si>
    <t>OPRLKBRKTINDGR</t>
  </si>
  <si>
    <t>Link Bracket Set (Independent) - Grey</t>
  </si>
  <si>
    <t>R01NBKM3838GR</t>
  </si>
  <si>
    <t>New M Bracket - Grey - Raise Seperately</t>
  </si>
  <si>
    <t>OPRLKBRKTINDIV</t>
  </si>
  <si>
    <t>Link Bracket Set (Independent) - Ivory</t>
  </si>
  <si>
    <t>R01NBKM3838IV</t>
  </si>
  <si>
    <t>New M Bracket - Ivory - Raise Seperately</t>
  </si>
  <si>
    <t>OPLKBRKTCOV</t>
  </si>
  <si>
    <t>Link Bracket Cover -  White</t>
  </si>
  <si>
    <t>R01NJMCW</t>
  </si>
  <si>
    <t>New J &amp; M Bracket Cover - White</t>
  </si>
  <si>
    <t>OPLKBRKTCOVBE</t>
  </si>
  <si>
    <t>Link Bracket Cover - Beige</t>
  </si>
  <si>
    <t>R01NJMCBE</t>
  </si>
  <si>
    <t>New J &amp; M Bracket Cover - Beige</t>
  </si>
  <si>
    <t>OPLKBRKTCOVBLK</t>
  </si>
  <si>
    <t>Link Bracket Cover - Black</t>
  </si>
  <si>
    <t>R01NJMCBL</t>
  </si>
  <si>
    <t>New J &amp; M Bracket Cover - Black</t>
  </si>
  <si>
    <t>OPLKBRKTCOVGR</t>
  </si>
  <si>
    <t>Link Bracket Cover - Grey</t>
  </si>
  <si>
    <t>R01NJMCGR</t>
  </si>
  <si>
    <t>New J &amp; M Bracket Cover - Grey</t>
  </si>
  <si>
    <t>OPLKBRKTCOVIV</t>
  </si>
  <si>
    <t>Link Bracket Cover - Ivory</t>
  </si>
  <si>
    <t>R01NJMCIV</t>
  </si>
  <si>
    <t>New J &amp; M Bracket Cover - Ivory</t>
  </si>
  <si>
    <t>OPRLKEXTBRKTSLA</t>
  </si>
  <si>
    <t>Extension Link Bracket Set (Slave) - White</t>
  </si>
  <si>
    <t>R01NBKJE3838W</t>
  </si>
  <si>
    <t>New J Extension Bracket - White - Raise Together</t>
  </si>
  <si>
    <t>OPRLKEXTBRKTSLABE</t>
  </si>
  <si>
    <t>Extension Link Bracket Set (Slave) - Beige</t>
  </si>
  <si>
    <t>R01NBKJE3838BE</t>
  </si>
  <si>
    <t>New J Extension Bracket - Beige- Raise Together</t>
  </si>
  <si>
    <t>OPRLKEXTBRKTSLABLK</t>
  </si>
  <si>
    <t>Extension Link Bracket Set (Slave) - Black</t>
  </si>
  <si>
    <t>R01NBKJE3838BL</t>
  </si>
  <si>
    <t>New J Extension Bracket - Black - Raise Together</t>
  </si>
  <si>
    <t>OPRLKEXTBRKTSLAGR</t>
  </si>
  <si>
    <t>Extension Link Bracket Set (Slave) - Grey</t>
  </si>
  <si>
    <t>R01NBKJE3838GR</t>
  </si>
  <si>
    <t>New J Extension Bracket - Grey - Raise Together</t>
  </si>
  <si>
    <t>OPRLKEXTBRKTSLAIV</t>
  </si>
  <si>
    <t>Extension Link Bracket Set (Slave) - Ivory</t>
  </si>
  <si>
    <t>R01NBKJE3838IV</t>
  </si>
  <si>
    <t>New J Extension Bracket - Ivory - Raise Together</t>
  </si>
  <si>
    <t>OPLKEXTBRKTIND</t>
  </si>
  <si>
    <t>Extension Link Bracket Set (Independent) - White</t>
  </si>
  <si>
    <t>R01NBKME3838W</t>
  </si>
  <si>
    <t>New M Extension Bracket - White - Raise Separately</t>
  </si>
  <si>
    <t>OPLKEXTBRKTINDBE</t>
  </si>
  <si>
    <t>Extension Link Bracket Set (Independent) - Beige</t>
  </si>
  <si>
    <t>R01NBKME3838BE</t>
  </si>
  <si>
    <t>New M Extension Bracket - Beige - Raise Separately</t>
  </si>
  <si>
    <t>OPLKEXTBRKTINDBLK</t>
  </si>
  <si>
    <t>Extension Link Bracket Set (Independent) - Black</t>
  </si>
  <si>
    <t>R01NBKME3838Bl</t>
  </si>
  <si>
    <t>New M Extension Bracket - Black - Raise Separately</t>
  </si>
  <si>
    <t>OPLKEXTBRKTINDGR</t>
  </si>
  <si>
    <t>Extension Link Bracket Set (Independent) - Grey</t>
  </si>
  <si>
    <t>R01NBKME3838GR</t>
  </si>
  <si>
    <t>New M Extension Bracket - Grey - Raise Separately</t>
  </si>
  <si>
    <t>OPLKEXTBRKTINDIV</t>
  </si>
  <si>
    <t>Extension Link Bracket Set (Independent) - Ivory</t>
  </si>
  <si>
    <t>R01NBKME3838IV</t>
  </si>
  <si>
    <t>New M Extension Bracket - Ivory - Raise Separately</t>
  </si>
  <si>
    <t>OPRLKEXTBRKTCOV</t>
  </si>
  <si>
    <t>Extension Link Bracket Cover - White</t>
  </si>
  <si>
    <t>01NEJMC38W</t>
  </si>
  <si>
    <t>New J &amp; M Extension Bracket Cover - White</t>
  </si>
  <si>
    <t>OPRLKEXTBRKTCOVBE</t>
  </si>
  <si>
    <t>Extension Link Bracket Cover - Beige</t>
  </si>
  <si>
    <t>R01NEJMC38BE</t>
  </si>
  <si>
    <t>New J &amp; M Extension Bracket Cover - Beige</t>
  </si>
  <si>
    <t>OPRLKEXTBRKTCOVBLK</t>
  </si>
  <si>
    <t>Extension Link Bracket Cover - Black</t>
  </si>
  <si>
    <t>R01NEJMC38BL</t>
  </si>
  <si>
    <t>New J &amp; M Extension Bracket Cover - Black</t>
  </si>
  <si>
    <t>OPRLKEXTBRKTCOVGR</t>
  </si>
  <si>
    <t>Extension Link Bracket Cover - Grey</t>
  </si>
  <si>
    <t>R01NEJMC38GR</t>
  </si>
  <si>
    <t>New J &amp; M Extension Bracket Cover - Grey</t>
  </si>
  <si>
    <t>OPRLKEXTBRKTCOVIV</t>
  </si>
  <si>
    <t>Extension Link Bracket Cover - Ivory</t>
  </si>
  <si>
    <t>R01NEJMC38IV</t>
  </si>
  <si>
    <t>New J &amp; M Extension Bracket Cover - Ivory</t>
  </si>
  <si>
    <t>OPR38UNIDDBLBRKT</t>
  </si>
  <si>
    <t>38mm Slim Universal Double Bracket - White</t>
  </si>
  <si>
    <t>R01NSDB38W</t>
  </si>
  <si>
    <t>New 38mm Slim Universal Double Bracket - White</t>
  </si>
  <si>
    <t>OPR38UNIDDBLBRKTBE</t>
  </si>
  <si>
    <t>38mm Slim Universal Double Bracket - Beige</t>
  </si>
  <si>
    <t>R01NSDB38BE</t>
  </si>
  <si>
    <t>New 38mm Slim Universal Double Bracket - Beige</t>
  </si>
  <si>
    <t>OPR38UNIDDBLBRKTBLK</t>
  </si>
  <si>
    <t>38mm Slim Universal Double Bracket - Black</t>
  </si>
  <si>
    <t>R01NSDB38BL</t>
  </si>
  <si>
    <t>New 38mm Slim Universal Double Bracket - Black</t>
  </si>
  <si>
    <t>OPR38UNIDDBLBRKTGR</t>
  </si>
  <si>
    <t>38mm Slim Universal Double Bracket - Grey</t>
  </si>
  <si>
    <t>R01NSDB38GR</t>
  </si>
  <si>
    <t>New 38mm Slim Universal Double Bracket - Grey</t>
  </si>
  <si>
    <t>OPR38UNIDDBLBRKTIV</t>
  </si>
  <si>
    <t>38mm Slim Universal Double Bracket - Ivory</t>
  </si>
  <si>
    <t>R01NSDB38IV</t>
  </si>
  <si>
    <t>New 38mm Slim Universal Double Bracket - Ivory</t>
  </si>
  <si>
    <t>OPRLKDBLBRKTCOV</t>
  </si>
  <si>
    <t>38mm Slim Universal Double Bracket Covers - White</t>
  </si>
  <si>
    <t>R01NCSDB38W</t>
  </si>
  <si>
    <t>New 38mm Slim Universal Double Bracket Cover - White</t>
  </si>
  <si>
    <t>OPRLKDBLBRKTCOVBE</t>
  </si>
  <si>
    <t>38mm Slim Universal Double Bracket Covers - Beige</t>
  </si>
  <si>
    <t>R01NCSDB38BE</t>
  </si>
  <si>
    <t>New 38mm Slim Universal Double Bracket Cover - Beige</t>
  </si>
  <si>
    <t>OPRLKDBLBRKTCOVBLK</t>
  </si>
  <si>
    <t>38mm Slim Universal Double Bracket Covers - Black</t>
  </si>
  <si>
    <t>R01NCSDB38BL</t>
  </si>
  <si>
    <t>New 38mm Slim Universal Double Bracket Cover - Black</t>
  </si>
  <si>
    <t>OPRLKDBLBRKTCOVGR</t>
  </si>
  <si>
    <t>38mm Slim Universal Double Bracket Covers - Grey</t>
  </si>
  <si>
    <t>R01NCSDB38GR</t>
  </si>
  <si>
    <t>New 38mm Slim Universal Double Bracket Cover - Grey</t>
  </si>
  <si>
    <t>OPRLKDBLBRKTCOVIV</t>
  </si>
  <si>
    <t>38mm Slim Universal Double Bracket Covers - Ivory</t>
  </si>
  <si>
    <t>R01NCSDB38IV</t>
  </si>
  <si>
    <t>New 38mm Slim Universal Double Bracket Cover - Ivory</t>
  </si>
  <si>
    <t>OPRLKBDLBRKTIND</t>
  </si>
  <si>
    <t>38mm Slim Linked Double Bracket (Independent) - White</t>
  </si>
  <si>
    <t>R01NSDMB3838W</t>
  </si>
  <si>
    <t>New 38mm Slim Universal Double M Brackets - White - Raise Seperately</t>
  </si>
  <si>
    <t>OPRLKBDLBRKTINDBE</t>
  </si>
  <si>
    <t>38mm Slim Linked Double Bracket (Independent) - Beige</t>
  </si>
  <si>
    <t>R01NSDMB3838BE</t>
  </si>
  <si>
    <t>New 38mm Slim Universal Double M Brackets - Beige - Raise Seperately</t>
  </si>
  <si>
    <t>OPRLKBDLBRKTINDBLK</t>
  </si>
  <si>
    <t>38mm Slim Linked Double Bracket (Independent) - Black</t>
  </si>
  <si>
    <t>R01NSDMB3838BL</t>
  </si>
  <si>
    <t>New 38mm Slim Universal Double M Brackets - Black - Raise Seperately</t>
  </si>
  <si>
    <t>OPRLKBDLBRKTINDGR</t>
  </si>
  <si>
    <t>38mm Slim Linked Double Bracket (Independent) - Grey</t>
  </si>
  <si>
    <t>R01NSDMB3838GR</t>
  </si>
  <si>
    <t>New 38mm Slim Universal Double M Brackets - Grey - Raise Seperately</t>
  </si>
  <si>
    <t>OPRLKBDLBRKTINDIV</t>
  </si>
  <si>
    <t>38mm Slim Linked Double Bracket (Independent) - Ivory</t>
  </si>
  <si>
    <t>R01NSDMB3838IV</t>
  </si>
  <si>
    <t>New 38mm Slim Universal Double M Brackets - Ivory - Raise Seperately</t>
  </si>
  <si>
    <t>OPRLKDBLBRKRSLA</t>
  </si>
  <si>
    <t>38mm Slim Linked Double Bracket (Slave) - White</t>
  </si>
  <si>
    <t>R01NSDJB3838W</t>
  </si>
  <si>
    <t>New 38mm Slim Universal Double J Brackets - White - Raise Together</t>
  </si>
  <si>
    <t>OPRLKDBLBRKRSLABE</t>
  </si>
  <si>
    <t>38mm Slim Linked Double Bracket (Slave) - Beige</t>
  </si>
  <si>
    <t>R01NSDJB3838BE</t>
  </si>
  <si>
    <t>New 38mm Slim Universal Double J Brackets - Beige - Raise Together</t>
  </si>
  <si>
    <t>OPRLKDBLBRKRSLABLK</t>
  </si>
  <si>
    <t>38mm Slim Linked Double Bracket (Slave) - Black</t>
  </si>
  <si>
    <t>R01NSDJB3838BL</t>
  </si>
  <si>
    <t>New 38mm Slim Universal Double J Brackets - Black - Raise Together</t>
  </si>
  <si>
    <t>OPRLKDBLBRKRSLAGR</t>
  </si>
  <si>
    <t>38mm Slim Linked Double Bracket (Slave) - Grey</t>
  </si>
  <si>
    <t>R01NSDJB3838GR</t>
  </si>
  <si>
    <t>New 38mm Slim Universal Double J Brackets - Grey - Raise Together</t>
  </si>
  <si>
    <t>OPRLKDBLBRKRSLAIV</t>
  </si>
  <si>
    <t>38mm Slim Linked Double Bracket (Slave) - Ivory</t>
  </si>
  <si>
    <t>R01NSDJB3838IV</t>
  </si>
  <si>
    <t>New 38mm Slim Universal Double J Brackets - Ivory - Raise Together</t>
  </si>
  <si>
    <t>OPR38KEY</t>
  </si>
  <si>
    <t>R210</t>
  </si>
  <si>
    <t>Keyway Tube 38mm</t>
  </si>
  <si>
    <t>OPR45KEY</t>
  </si>
  <si>
    <t>R207</t>
  </si>
  <si>
    <t>Keyway Tube 45mm</t>
  </si>
  <si>
    <t>OPR45KEYTH</t>
  </si>
  <si>
    <t>R207T</t>
  </si>
  <si>
    <t>Keyway Tube 45mm Thick</t>
  </si>
  <si>
    <t>OPR45KEYTHSH</t>
  </si>
  <si>
    <t>Keyway 45mm Thick (SHORT). 3.4m</t>
  </si>
  <si>
    <t>R207TS</t>
  </si>
  <si>
    <t>Keyway Tube 45mm Thick Short Length</t>
  </si>
  <si>
    <t>OPR45TUBEADAP</t>
  </si>
  <si>
    <t>Roller 38 to 45 Tube Adapter - White</t>
  </si>
  <si>
    <t>R01N3845AW</t>
  </si>
  <si>
    <t>New 38-45 Adaptor White</t>
  </si>
  <si>
    <t>OPR45TUBEADAPBE</t>
  </si>
  <si>
    <t>Roller 38 to 45 Tube Adapter - Beige</t>
  </si>
  <si>
    <t>R01N3845ABE</t>
  </si>
  <si>
    <t>New 38-45 Adaptor Beige</t>
  </si>
  <si>
    <t>OPR45TUBEADAPBLK</t>
  </si>
  <si>
    <t>Roller 38 to 45 Tube Adapter - Black</t>
  </si>
  <si>
    <t>R01N3845ABL</t>
  </si>
  <si>
    <t>New 38-45 Adaptor Black</t>
  </si>
  <si>
    <t>OPR45TUBEADAPGR</t>
  </si>
  <si>
    <t>Roller 38 to 45 Tube Adapter - Grey</t>
  </si>
  <si>
    <t>R01N3845AGR</t>
  </si>
  <si>
    <t>New 38-45 Adaptor Grey</t>
  </si>
  <si>
    <t>OPR45TUBEADAPIV</t>
  </si>
  <si>
    <t>Roller 38 to 45 Tube Adapter - Ivory</t>
  </si>
  <si>
    <t>R01N3845AIV</t>
  </si>
  <si>
    <t>New 38-45 Adaptor Ivory</t>
  </si>
  <si>
    <t>OPR55KEY</t>
  </si>
  <si>
    <t>Keyway Roller Tube 55mm</t>
  </si>
  <si>
    <t>R208</t>
  </si>
  <si>
    <t>Keyway Tube 55mm</t>
  </si>
  <si>
    <t>OPR55KEYSH</t>
  </si>
  <si>
    <t>Keyway Roller Tube 55mm Short</t>
  </si>
  <si>
    <t>R208S</t>
  </si>
  <si>
    <t>Keyway Tube Short Length</t>
  </si>
  <si>
    <t>OPR55TUBEADAP</t>
  </si>
  <si>
    <t>38-55 Tube adapter - White</t>
  </si>
  <si>
    <t>R01N3855AW</t>
  </si>
  <si>
    <t>New 38-55 Adapter White</t>
  </si>
  <si>
    <t>OPR55TUBEADAPBE</t>
  </si>
  <si>
    <t>38-55 Tube adapter - Beige</t>
  </si>
  <si>
    <t>R01N3855ABE</t>
  </si>
  <si>
    <t>New 38-55 Adapter Beige</t>
  </si>
  <si>
    <t>OPR55TUBEADAPBLK</t>
  </si>
  <si>
    <t>38-55 Tube adapter - Black</t>
  </si>
  <si>
    <t>R01N3855ABL</t>
  </si>
  <si>
    <t>New 38-55 Adapter Black</t>
  </si>
  <si>
    <t>OPR55TUBEADAPGR</t>
  </si>
  <si>
    <t>38-55 Tube adapter - Grey</t>
  </si>
  <si>
    <t>R01N3855AGR</t>
  </si>
  <si>
    <t>New 38-55 Adapter Grey</t>
  </si>
  <si>
    <t>OPR55TUBEADAPIV</t>
  </si>
  <si>
    <t>38-55 Tube adapter - Ivory</t>
  </si>
  <si>
    <t>R01N3855AIV</t>
  </si>
  <si>
    <t>New 38-55 Adapter Ivory</t>
  </si>
  <si>
    <t>Direct Drive Mechanism - White</t>
  </si>
  <si>
    <t>R01N38W</t>
  </si>
  <si>
    <t>New 38mm Standard Chain Mechanism - White</t>
  </si>
  <si>
    <t>OPRMOTMECHBE</t>
  </si>
  <si>
    <t>Direct Drive Mechanism - Beige</t>
  </si>
  <si>
    <t>R01N38BE</t>
  </si>
  <si>
    <t>New 38mm Standard Chain Mechanism - Beige</t>
  </si>
  <si>
    <t>OPRMOTMECHBLK</t>
  </si>
  <si>
    <t>Direct Drive Mechanism - Black</t>
  </si>
  <si>
    <t>R01N38BL</t>
  </si>
  <si>
    <t>New 38mm Standard Chain Mechanism - Black</t>
  </si>
  <si>
    <t>OPRMOTMECHGR</t>
  </si>
  <si>
    <t>Direct Drive Mechanism - Grey</t>
  </si>
  <si>
    <t>R01N38GR</t>
  </si>
  <si>
    <t>New 38mm Standard Chain Mechanism - Grey</t>
  </si>
  <si>
    <t>OPRMOTMECHIV</t>
  </si>
  <si>
    <t>Direct Drive Mechanism - Ivory</t>
  </si>
  <si>
    <t>R01N38IV</t>
  </si>
  <si>
    <t>New 38mm Standard Chain Mechanism - Ivory</t>
  </si>
  <si>
    <t>OPRGEARMECH</t>
  </si>
  <si>
    <t>Geared Chain Mechanism - White</t>
  </si>
  <si>
    <t>R01NG38W</t>
  </si>
  <si>
    <t>New 38mm Geared Chain Mechanism - White</t>
  </si>
  <si>
    <t>OPRGEARMECHBE</t>
  </si>
  <si>
    <t>Geared Chain Mechanism - Beige</t>
  </si>
  <si>
    <t>R01NG38BE</t>
  </si>
  <si>
    <t>New 38mm Geared Chain Mechanism - Beige</t>
  </si>
  <si>
    <t>OPRGEARMECHBLK</t>
  </si>
  <si>
    <t>Geared Chain Mechanism - Black</t>
  </si>
  <si>
    <t>R01NG38BL</t>
  </si>
  <si>
    <t>New 38mm Geared Chain Mechanism - Black</t>
  </si>
  <si>
    <t>OPRGEARMECHGR</t>
  </si>
  <si>
    <t>Geared Chain Mechanism - Grey</t>
  </si>
  <si>
    <t>R01NG38GR</t>
  </si>
  <si>
    <t>New 38mm Geared Chain Mechanism - Grey</t>
  </si>
  <si>
    <t>OPRGEARMECHIV</t>
  </si>
  <si>
    <t>Geared Chain Mechanism - Ivory</t>
  </si>
  <si>
    <t>R01NG38IV</t>
  </si>
  <si>
    <t>New 38mm Geared Chain Mechanism - Ivory</t>
  </si>
  <si>
    <t>OPRCHAIN100N</t>
  </si>
  <si>
    <t xml:space="preserve">R203N </t>
  </si>
  <si>
    <t xml:space="preserve">Double Ball Chain Loops Nickel Plated - 100cm </t>
  </si>
  <si>
    <t>OPRCHAIN100PL</t>
  </si>
  <si>
    <t>OPRCHAIN100SS</t>
  </si>
  <si>
    <t xml:space="preserve">R203M </t>
  </si>
  <si>
    <t xml:space="preserve">Double Ball Chain Loops Stainless Steel - 100cm </t>
  </si>
  <si>
    <t>OPRCHAIN120N</t>
  </si>
  <si>
    <t xml:space="preserve">R204N </t>
  </si>
  <si>
    <t xml:space="preserve">Double Ball Chain Loops Nickel Plated - 120cm </t>
  </si>
  <si>
    <t>OPRCHAIN120PL</t>
  </si>
  <si>
    <t>OPRCHAIN120SS</t>
  </si>
  <si>
    <t xml:space="preserve">R204M </t>
  </si>
  <si>
    <t xml:space="preserve">Double Ball Chain Loops Stainless Steel - 120cm </t>
  </si>
  <si>
    <t>OPRCHAIN150N</t>
  </si>
  <si>
    <t xml:space="preserve">R205N </t>
  </si>
  <si>
    <t xml:space="preserve">Double Ball Chain Loops Nickel Plated - 150cm </t>
  </si>
  <si>
    <t>OPRCHAIN150PL</t>
  </si>
  <si>
    <t>OPRCHAIN150SS</t>
  </si>
  <si>
    <t xml:space="preserve">R205M </t>
  </si>
  <si>
    <t xml:space="preserve">Double Ball Chain Loops Stainless Steel - 150cm </t>
  </si>
  <si>
    <t>OPRCHAIN180N</t>
  </si>
  <si>
    <t xml:space="preserve">R206N </t>
  </si>
  <si>
    <t xml:space="preserve">Double Ball Chain Loops Nickel Plated - 180cm </t>
  </si>
  <si>
    <t>OPRCHAIN180PL</t>
  </si>
  <si>
    <t>OPRCHAIN180SS</t>
  </si>
  <si>
    <t xml:space="preserve">R206M </t>
  </si>
  <si>
    <t xml:space="preserve">Double Ball Chain Loops Stainless Steel - 180cm </t>
  </si>
  <si>
    <t>OPRCHAIN200N</t>
  </si>
  <si>
    <t xml:space="preserve">R300N </t>
  </si>
  <si>
    <t xml:space="preserve">Double Ball Chain Loops Nickel Plated - 200cm </t>
  </si>
  <si>
    <t>OPRCHAIN200PL</t>
  </si>
  <si>
    <t xml:space="preserve">R300W </t>
  </si>
  <si>
    <t xml:space="preserve">Double Ball Chain Loops Plastic - 200cm </t>
  </si>
  <si>
    <t>OPRCHAIN200SS</t>
  </si>
  <si>
    <t xml:space="preserve">R300M </t>
  </si>
  <si>
    <t xml:space="preserve">Double Ball Chain Loops Stainless Steel - 200cm </t>
  </si>
  <si>
    <t>OPRCHAIN250N</t>
  </si>
  <si>
    <t xml:space="preserve">R302N </t>
  </si>
  <si>
    <t xml:space="preserve">Double Ball Chain Loops Nickel Plated - 250cm </t>
  </si>
  <si>
    <t>OPRCHAIN250SS</t>
  </si>
  <si>
    <t xml:space="preserve">R302M </t>
  </si>
  <si>
    <t xml:space="preserve">Double Ball Chain Loops Stainless Steel - 250cm </t>
  </si>
  <si>
    <t>OPRCHAIN50N</t>
  </si>
  <si>
    <t xml:space="preserve">R202N </t>
  </si>
  <si>
    <t xml:space="preserve">Double Ball Chain Loops Nickel Plated - 50cm </t>
  </si>
  <si>
    <t>OPRCHAIN50PL</t>
  </si>
  <si>
    <t>OPRCHAIN50SS</t>
  </si>
  <si>
    <t xml:space="preserve">R202M </t>
  </si>
  <si>
    <t xml:space="preserve">Double Ball Chain Loops Stainless Steel - 50cm </t>
  </si>
  <si>
    <t>OPRCHAIN75N</t>
  </si>
  <si>
    <t xml:space="preserve">R301N </t>
  </si>
  <si>
    <t xml:space="preserve">Double Ball Chain Loops Nickel Plated - 75cm </t>
  </si>
  <si>
    <t>OPRCHAIN75PL</t>
  </si>
  <si>
    <t>OPRCHAIN75SS</t>
  </si>
  <si>
    <t xml:space="preserve">R301M </t>
  </si>
  <si>
    <t xml:space="preserve">Double Ball Chain Loops Stainless Steel - 75cm </t>
  </si>
  <si>
    <t>OPRCHAINCONTN</t>
  </si>
  <si>
    <t xml:space="preserve">V208N </t>
  </si>
  <si>
    <t xml:space="preserve">Double Ball Control Chain Nickel Plated - Continuous Roll </t>
  </si>
  <si>
    <t>OPRCHAINCONTPL</t>
  </si>
  <si>
    <t xml:space="preserve">V208W </t>
  </si>
  <si>
    <t xml:space="preserve">Double Ball Control Chain Plastic - Continous Roll </t>
  </si>
  <si>
    <t>OPRCHAINCONTSS</t>
  </si>
  <si>
    <t xml:space="preserve">V208M </t>
  </si>
  <si>
    <t xml:space="preserve">Double Ball Control Chain Stainless Steel - Continuous Roll </t>
  </si>
  <si>
    <t>OPRCHAINJOIN</t>
  </si>
  <si>
    <t xml:space="preserve">V209M </t>
  </si>
  <si>
    <t xml:space="preserve">Chain Joiners Metal </t>
  </si>
  <si>
    <t>OPRCHAINSTOP</t>
  </si>
  <si>
    <t xml:space="preserve">V210P </t>
  </si>
  <si>
    <t xml:space="preserve">Ball Chain Stoppers </t>
  </si>
  <si>
    <t>OPRCHAINTIE</t>
  </si>
  <si>
    <t xml:space="preserve">V13C </t>
  </si>
  <si>
    <t xml:space="preserve">Chain Tie Down </t>
  </si>
  <si>
    <t>OPRTIETAG</t>
  </si>
  <si>
    <t xml:space="preserve">TT </t>
  </si>
  <si>
    <t xml:space="preserve">Tag Tie </t>
  </si>
  <si>
    <t>OPRWARNING</t>
  </si>
  <si>
    <t xml:space="preserve">T10 </t>
  </si>
  <si>
    <t xml:space="preserve">Warning Tag </t>
  </si>
  <si>
    <t>OPRCSK</t>
  </si>
  <si>
    <t>Child Safety Kit (Inc 100 Tags, 100 Tag Tie &amp; 100 Tie Downs)</t>
  </si>
  <si>
    <t xml:space="preserve">V13CTT </t>
  </si>
  <si>
    <t xml:space="preserve">Child Safety Kit (Inc V13C, T10 &amp; TT) </t>
  </si>
  <si>
    <t>OPRMOTSOMALT</t>
  </si>
  <si>
    <t>Somfy Altus 40 RTS 3/30</t>
  </si>
  <si>
    <t>SOMF</t>
  </si>
  <si>
    <t>1020172</t>
  </si>
  <si>
    <t>OPRMOTSOMALT28</t>
  </si>
  <si>
    <t>ALTUS 28 WIREFREE RTS LI-ION</t>
  </si>
  <si>
    <t>1003313</t>
  </si>
  <si>
    <t>ALTUS 28 WIREFREE RTS LI-ION (INTERNAL BATTERY)</t>
  </si>
  <si>
    <t>OPRMOTSOMALT28CHARGE</t>
  </si>
  <si>
    <t>ALTUS 28 WF CHARGER</t>
  </si>
  <si>
    <t>9020811</t>
  </si>
  <si>
    <t xml:space="preserve">ALTUS 28 WF (INTERNAL BATTERY) - CHARGER </t>
  </si>
  <si>
    <t>OPRMOTSOMEXTCBLE20</t>
  </si>
  <si>
    <t>20CM EXT CABLE FOR LI-ION FOR CASSETTE</t>
  </si>
  <si>
    <t>9021131</t>
  </si>
  <si>
    <t xml:space="preserve">20CM EXT CABLE FOR LI-ION FOR CASSETTE (V2)    </t>
  </si>
  <si>
    <t>Somfy LS 40 3/30</t>
  </si>
  <si>
    <t>1020155</t>
  </si>
  <si>
    <t>OPRMOTSOMSON30V2</t>
  </si>
  <si>
    <t>SONESSE 30 WF RTS 2/20 LI-ION</t>
  </si>
  <si>
    <t>1240512</t>
  </si>
  <si>
    <t xml:space="preserve">SONESSE 30 WF (WIREFREE) RTS 2/20 LI-ION 12MM (V2 HEAD)  </t>
  </si>
  <si>
    <t>1002089</t>
  </si>
  <si>
    <t>1002091</t>
  </si>
  <si>
    <t>Somfy Crown &amp; Drive Kit (From Simu)</t>
  </si>
  <si>
    <t>CWP</t>
  </si>
  <si>
    <t> 31-600-620 </t>
  </si>
  <si>
    <t>OPRCASSBASERAILCapsW</t>
  </si>
  <si>
    <t>Cassette Base Bar End Caps - White</t>
  </si>
  <si>
    <t>CASBBECW</t>
  </si>
  <si>
    <t>OPRCASSBASERAILCapsB</t>
  </si>
  <si>
    <t>Cassette Base Bar End Caps - Black</t>
  </si>
  <si>
    <t>CASBBECBL</t>
  </si>
  <si>
    <t>Cassette Base Bar End Caps -Black</t>
  </si>
  <si>
    <t>OPRCASSBASERAILCaps</t>
  </si>
  <si>
    <t>Cassette Base Bar End Caps - Grey</t>
  </si>
  <si>
    <t>CASBBECGR</t>
  </si>
  <si>
    <t>OPRCASSBASERAILMILL</t>
  </si>
  <si>
    <t xml:space="preserve">CASBBM </t>
  </si>
  <si>
    <t xml:space="preserve">Cassette Base Bar -Mill Finish </t>
  </si>
  <si>
    <t>OPRCASSBASERAILSTD</t>
  </si>
  <si>
    <t>Cassette Base Bar - Satin White</t>
  </si>
  <si>
    <t>CASBBW</t>
  </si>
  <si>
    <t>OPRCASSBASERAILSTDCA</t>
  </si>
  <si>
    <t>Cassette Base Bar - Clear Anodised</t>
  </si>
  <si>
    <t>CASBBCA</t>
  </si>
  <si>
    <t>OPRCASSBASERAILSTDSB</t>
  </si>
  <si>
    <t>Cassette Base Bar - Black</t>
  </si>
  <si>
    <t>CASBBBL</t>
  </si>
  <si>
    <t>Cassette Base Bar -Black</t>
  </si>
  <si>
    <t>OPRCASSBOXMILL</t>
  </si>
  <si>
    <t>Cassette Head Rail - Mill</t>
  </si>
  <si>
    <t>CASHR-M</t>
  </si>
  <si>
    <t>Cassette Head Rail MILL</t>
  </si>
  <si>
    <t>OPRCASSBOXSTD</t>
  </si>
  <si>
    <t>Cassette Head Rail - Satin White</t>
  </si>
  <si>
    <t>CASHRW</t>
  </si>
  <si>
    <t>OPRCASSBOXSTDCA</t>
  </si>
  <si>
    <t>Cassette Head Rail - Clear Anodised</t>
  </si>
  <si>
    <t>CASHRCA</t>
  </si>
  <si>
    <t>OPRCASSBOXSTDSB</t>
  </si>
  <si>
    <t>Cassette Head Rail - Black</t>
  </si>
  <si>
    <t>CASHRBL</t>
  </si>
  <si>
    <t>OPRCASSBRKTW</t>
  </si>
  <si>
    <t>Cassette Chain Mechanism/Motor Mounting Bracket - White</t>
  </si>
  <si>
    <t>CASBKW</t>
  </si>
  <si>
    <t>OPRCASSBRKTB</t>
  </si>
  <si>
    <t>Cassette Chain Mechanism/Motor Mounting Bracket - Black</t>
  </si>
  <si>
    <t>CASBKB</t>
  </si>
  <si>
    <t>OPRCASSBRKT</t>
  </si>
  <si>
    <t>Cassette Chain Mechanism/Motor Mounting Bracket - Grey</t>
  </si>
  <si>
    <t>CASBKGR</t>
  </si>
  <si>
    <t>OPRCASSBRUSHBASE</t>
  </si>
  <si>
    <t xml:space="preserve">CASBRUSHBB </t>
  </si>
  <si>
    <t xml:space="preserve">Cassette Brush Strip 8.5mm for Base Bar - Black </t>
  </si>
  <si>
    <t>OPRCASSBRUSHSIDE</t>
  </si>
  <si>
    <t xml:space="preserve">CASBRUSHSC </t>
  </si>
  <si>
    <t xml:space="preserve">Cassette Brush Strip 4.5mm for Side Channels - Black </t>
  </si>
  <si>
    <t>OPRCASSKITW</t>
  </si>
  <si>
    <t>CASKITW</t>
  </si>
  <si>
    <t>OPRCASSKITB</t>
  </si>
  <si>
    <t>CASKITBL</t>
  </si>
  <si>
    <t>OPRCASSKIT</t>
  </si>
  <si>
    <t>CASKITGR</t>
  </si>
  <si>
    <t>OPRCASSTOPBRKT</t>
  </si>
  <si>
    <t xml:space="preserve">CACBS </t>
  </si>
  <si>
    <t xml:space="preserve">Cassette Reveal Fix Bracket - Silver </t>
  </si>
  <si>
    <t>OPRSIDEBACKMILL</t>
  </si>
  <si>
    <t>Cassette Side Channels Back Profile Mill</t>
  </si>
  <si>
    <t xml:space="preserve">CASSCB-M </t>
  </si>
  <si>
    <t xml:space="preserve">Cassette Side Channels Back Profile - Mill Finish </t>
  </si>
  <si>
    <t>OPRSIDEBACKSTD</t>
  </si>
  <si>
    <t>Cassette Side Channels Back Profile - Satin White</t>
  </si>
  <si>
    <t>CASSCBW</t>
  </si>
  <si>
    <t>OPRSIDEBACKSTDCA</t>
  </si>
  <si>
    <t>Cassette Side Channels Back Profile - Clear Anodised</t>
  </si>
  <si>
    <t>CASSCBCA</t>
  </si>
  <si>
    <t>OPRSIDEBACKSTDSB</t>
  </si>
  <si>
    <t>Cassette Side Channels Back Profile - Satin Black</t>
  </si>
  <si>
    <t>CASSCBBL</t>
  </si>
  <si>
    <t>OPRSIDEFRONTMILL</t>
  </si>
  <si>
    <t>Cassette Side Channels Front Profile - Mill</t>
  </si>
  <si>
    <t xml:space="preserve">CASSCF-M </t>
  </si>
  <si>
    <t xml:space="preserve">Cassette Side Channels Front Profile - Mill Finish </t>
  </si>
  <si>
    <t>OPRSIDEFRONTSTD</t>
  </si>
  <si>
    <t>Cassette Side Channels Front Profile - Satin White</t>
  </si>
  <si>
    <t>CASSCFW</t>
  </si>
  <si>
    <t>OPRSIDEFRONTSTDCA</t>
  </si>
  <si>
    <t>Cassette Side Channels Front Profile - Clear Anodised</t>
  </si>
  <si>
    <t>CASSCFCA</t>
  </si>
  <si>
    <t>OPRSIDEFRONTSTDSB</t>
  </si>
  <si>
    <t>Cassette Side Channels Front Profile - Satin Black</t>
  </si>
  <si>
    <t>CASSCFBL</t>
  </si>
  <si>
    <t>Cassette Side Channels Front Profile - Black</t>
  </si>
  <si>
    <t>OPRRSPLINE</t>
  </si>
  <si>
    <t xml:space="preserve">R110 </t>
  </si>
  <si>
    <t xml:space="preserve">Round Spline Clear </t>
  </si>
  <si>
    <t>OPRSPLINE10</t>
  </si>
  <si>
    <t xml:space="preserve">R136T </t>
  </si>
  <si>
    <t xml:space="preserve">10mm Spline with 3M Tape </t>
  </si>
  <si>
    <t>OPRSPLINE7</t>
  </si>
  <si>
    <t xml:space="preserve">R104 </t>
  </si>
  <si>
    <t xml:space="preserve">7mm Spline with 3M Tape </t>
  </si>
  <si>
    <t>OPRTAPE12</t>
  </si>
  <si>
    <t>Double Sided Tape 12mm</t>
  </si>
  <si>
    <t xml:space="preserve">R225 </t>
  </si>
  <si>
    <t xml:space="preserve">Double Sided Tape 12mm </t>
  </si>
  <si>
    <t>OPRTAPE20</t>
  </si>
  <si>
    <t>Double Sided Tape 20mm</t>
  </si>
  <si>
    <t xml:space="preserve">R226 </t>
  </si>
  <si>
    <t xml:space="preserve">Double Sided Tape 20mm </t>
  </si>
  <si>
    <t>OPRTAPE25</t>
  </si>
  <si>
    <t>Double Sided Tape 25mm</t>
  </si>
  <si>
    <t xml:space="preserve">R227 </t>
  </si>
  <si>
    <t xml:space="preserve">Double Sided Tape 25mm </t>
  </si>
  <si>
    <t>OPRTAPE6</t>
  </si>
  <si>
    <t>Double Sided Tape 6mm</t>
  </si>
  <si>
    <t xml:space="preserve">R224 </t>
  </si>
  <si>
    <t xml:space="preserve">Double Sided Tape 6mm </t>
  </si>
  <si>
    <t>OPRTSPLINE</t>
  </si>
  <si>
    <t xml:space="preserve">R105 </t>
  </si>
  <si>
    <t xml:space="preserve">T-Tail Spline Clear </t>
  </si>
  <si>
    <t>OPRWRAP125</t>
  </si>
  <si>
    <t>M</t>
  </si>
  <si>
    <t xml:space="preserve">R199 </t>
  </si>
  <si>
    <t xml:space="preserve">Wrapping Plastic Clear - 125mm - Charged pro rata per kilo </t>
  </si>
  <si>
    <t>OPRWRAP200</t>
  </si>
  <si>
    <t xml:space="preserve">R200 </t>
  </si>
  <si>
    <t xml:space="preserve">Wrapping Plastic Clear - 200mm - Charged pro rata per kilo </t>
  </si>
  <si>
    <t>OPRWRAP265</t>
  </si>
  <si>
    <t xml:space="preserve">R265 </t>
  </si>
  <si>
    <t xml:space="preserve">Wrapping Plastic Clear - 265mm - Charged pro rata per kilo </t>
  </si>
  <si>
    <t>OPRWRAP400</t>
  </si>
  <si>
    <t xml:space="preserve">R400 </t>
  </si>
  <si>
    <t xml:space="preserve">Wrapping Plastic Clear - 400mm - Charged pro rata per kilo </t>
  </si>
  <si>
    <t>OPRWRAP500</t>
  </si>
  <si>
    <t xml:space="preserve">R500 </t>
  </si>
  <si>
    <t xml:space="preserve">Wrapping Plastic Clear - 500mm - Charged pro rata per kilo </t>
  </si>
  <si>
    <t>OPRWRAP600</t>
  </si>
  <si>
    <t>Wrapping Plastic Clear - 600mm</t>
  </si>
  <si>
    <t xml:space="preserve">R600 </t>
  </si>
  <si>
    <t xml:space="preserve">Wrapping Plastic Clear - 600mm - Charged pro rata per kilo </t>
  </si>
  <si>
    <t>OPSPRINGSTD38</t>
  </si>
  <si>
    <t>Spring Motor - Standard - 38mm</t>
  </si>
  <si>
    <t>R162</t>
  </si>
  <si>
    <t xml:space="preserve">Spring Motor - Standard - 38mm </t>
  </si>
  <si>
    <t>OPACWEB</t>
  </si>
  <si>
    <t>RB09 EASY-LOCK CHAIN WINDER &amp; EXTENDABLE IDLER Black</t>
  </si>
  <si>
    <t>P</t>
  </si>
  <si>
    <t>RB09-4502-050000</t>
  </si>
  <si>
    <t>OPACWEW</t>
  </si>
  <si>
    <t>RB09 EASY-LOCK CHAIN WINDER &amp; EXTENDABLE IDLER White</t>
  </si>
  <si>
    <t>RB09-4502-069000</t>
  </si>
  <si>
    <t xml:space="preserve">OPACWES </t>
  </si>
  <si>
    <t>RB09 EASY-LOCK CHAIN WINDER &amp; EXTENDABLE IDLER. Sandstone</t>
  </si>
  <si>
    <t>RB09-4502-269000</t>
  </si>
  <si>
    <t>OPACWESG</t>
  </si>
  <si>
    <t>RB09 EASY-LOCK CHAIN WINDER &amp; EXTENDABLE IDLER. Silver Grey</t>
  </si>
  <si>
    <t>RB09-4502-338000</t>
  </si>
  <si>
    <t>OPACWEBA</t>
  </si>
  <si>
    <t>RB09 EASY-LOCK CHAIN WINDER &amp; EXTENDABLE IDLER. Barley</t>
  </si>
  <si>
    <t>RB09-4502-283000</t>
  </si>
  <si>
    <t>OPA7LCWB</t>
  </si>
  <si>
    <t>RB09 Top 70 EASY-LOCK CHAIN WINDER  Black</t>
  </si>
  <si>
    <t>RB07-4502-050745</t>
  </si>
  <si>
    <t>FIXED GUIDE 70 EASY-LOCK CHAIN WINDER Black</t>
  </si>
  <si>
    <t>OPA7LCWW</t>
  </si>
  <si>
    <t>RB09 Top 70 EASY-LOCK CHAIN WINDER  White</t>
  </si>
  <si>
    <t>RB07-4502-069745</t>
  </si>
  <si>
    <t>FIXED GUIDE 70 EASY-LOCK CHAIN WINDER  White</t>
  </si>
  <si>
    <t>OPA7LCWS</t>
  </si>
  <si>
    <t>RB09 Top 70 EASY-LOCK CHAIN WINDER. Sandstone</t>
  </si>
  <si>
    <t>RB07-4502-269745</t>
  </si>
  <si>
    <t>FIXED GUIDE 70 EASY-LOCK CHAIN WINDER. Sandstone</t>
  </si>
  <si>
    <t>OPA7LCWSC</t>
  </si>
  <si>
    <t>RB09 Top 70 EASY-LOCK CHAIN WINDER. Silver Grey</t>
  </si>
  <si>
    <t>RB07-4502-338745</t>
  </si>
  <si>
    <t>FIXED GUIDE 70 EASY-LOCK CHAIN WINDER. Silver Grey</t>
  </si>
  <si>
    <t>OPA7LCWBA</t>
  </si>
  <si>
    <t>RB09 Top 70 EASY-LOCK CHAIN WINDER Barley</t>
  </si>
  <si>
    <t>RB07-4502-283745</t>
  </si>
  <si>
    <t>FIXED GUIDE 70 EASY-LOCK CHAIN WINDER Barley</t>
  </si>
  <si>
    <t>OPA9LCWB</t>
  </si>
  <si>
    <t>RB09 90 EASY-LOCK CHAIN WINDER Black</t>
  </si>
  <si>
    <t>RB07-4502-050945</t>
  </si>
  <si>
    <t>FIXED GUIDE 90 EASY-LOCK CHAIN WINDER Black</t>
  </si>
  <si>
    <t>OPA9LCWW</t>
  </si>
  <si>
    <t>RB09 90 EASY-LOCK CHAIN WINDER  White</t>
  </si>
  <si>
    <t>RB07-4502-069945</t>
  </si>
  <si>
    <t>FIXED GUIDE 90 EASY-LOCK CHAIN WINDER  White</t>
  </si>
  <si>
    <t>OPA9LCWS</t>
  </si>
  <si>
    <t>RB09 90 EASY-LOCK CHAIN WINDER. Sandstone</t>
  </si>
  <si>
    <t>RB07-4502-269945</t>
  </si>
  <si>
    <t>FIXED GUIDE 90 EASY-LOCK CHAIN WINDER. Sandstone</t>
  </si>
  <si>
    <t>OPA9LCWSC</t>
  </si>
  <si>
    <t>RB09 90 EASY-LOCK CHAIN WINDER. Silver Grey</t>
  </si>
  <si>
    <t>RB07-4502-338945</t>
  </si>
  <si>
    <t>FIXED GUIDE 90 EASY-LOCK CHAIN WINDER. Silver Grey</t>
  </si>
  <si>
    <t>OPA9LCWBA</t>
  </si>
  <si>
    <t>RB09 90 EASY-LOCK CHAIN WINDER Barley</t>
  </si>
  <si>
    <t>RB07-4502-283945</t>
  </si>
  <si>
    <t>FIXED GUIDE 90 EASY-LOCK CHAIN WINDER Barley</t>
  </si>
  <si>
    <t>OPALEIB</t>
  </si>
  <si>
    <t>RB09 EASY-LOCK EXTENDABLE IDLER Black</t>
  </si>
  <si>
    <t>RB09-0245-050001</t>
  </si>
  <si>
    <t>OPALEIW</t>
  </si>
  <si>
    <t>RB09 EASY-LOCK EXTENDABLE IDLER White</t>
  </si>
  <si>
    <t>RB09-0245-069001</t>
  </si>
  <si>
    <t>OPALEIS</t>
  </si>
  <si>
    <t>RB09 EASY-LOCK EXTENDABLE IDLER Sandstone</t>
  </si>
  <si>
    <t>RB09-0245-269001</t>
  </si>
  <si>
    <t>OPALEISG</t>
  </si>
  <si>
    <t>RB09 EASY-LOCK EXTENDABLE IDLER Silver Grey</t>
  </si>
  <si>
    <t>RB09-0245-338001</t>
  </si>
  <si>
    <t>OPALEIBA</t>
  </si>
  <si>
    <t>RB09 EASY-LOCK EXTENDABLE IDLER Barley</t>
  </si>
  <si>
    <t>RB09-0245-283001</t>
  </si>
  <si>
    <t>OPAELI45B</t>
  </si>
  <si>
    <t>RB08 EASY-LOCK LX INSTALLATION BRACKET S45 BLACK</t>
  </si>
  <si>
    <t>RB09-0352-050040</t>
  </si>
  <si>
    <t>RB08 EASY-LOCK LX INSTALLATION BRACKET S40/45 BLACK</t>
  </si>
  <si>
    <t>OPAELI45W</t>
  </si>
  <si>
    <t>RB08 EASY-LOCK LX INSTALLATION BRACKET S45 WHITE</t>
  </si>
  <si>
    <t>RB09-0352-069040</t>
  </si>
  <si>
    <t>OPAELI45S</t>
  </si>
  <si>
    <t>RB08 EASY-LOCK LX INSTALLATION BRACKET S45 SANDSTONE</t>
  </si>
  <si>
    <t>RB09-0352-269040</t>
  </si>
  <si>
    <t>OPAELI45BA</t>
  </si>
  <si>
    <t>RB08 EASY-LOCK LX INSTALLATION BRACKET S45 BARLEY</t>
  </si>
  <si>
    <t>RB09-0352-283040</t>
  </si>
  <si>
    <t>OPAELI45SG</t>
  </si>
  <si>
    <t>RB08 EASY-LOCK LX INSTALLATION BRACKET S45 SILVER GREY</t>
  </si>
  <si>
    <t>RB09-0352-338040</t>
  </si>
  <si>
    <t>OPA55LIBB</t>
  </si>
  <si>
    <t>RB09 55mm EASY-LOCK LX INST BRACKET  S45 Black</t>
  </si>
  <si>
    <t>RB09-0352-050055</t>
  </si>
  <si>
    <t>55mm EASY-LOCK LX INSTALLATION BRACKET | S45 Black</t>
  </si>
  <si>
    <t>OPA55LIBW</t>
  </si>
  <si>
    <t>RB09 55mm EASY-LOCK LX INST BRACKET  S45 White</t>
  </si>
  <si>
    <t>RB09-0352-069055</t>
  </si>
  <si>
    <t>55mm EASY-LOCK LX INSTALLATION BRACKET | S45 White</t>
  </si>
  <si>
    <t>OPA55LIBS</t>
  </si>
  <si>
    <t>RB09 55mm EASY-LOCK LX INST BRACKET  S45 Sandstone</t>
  </si>
  <si>
    <t>RB09-0352-269055</t>
  </si>
  <si>
    <t>55mm EASY-LOCK LX INSTALLATION BRACKET | S45 Sandstone</t>
  </si>
  <si>
    <t>OPA55LIBSG</t>
  </si>
  <si>
    <t>RB09 55mm EASY-LOCK LX INST BRACKET  S45 Silver Grey</t>
  </si>
  <si>
    <t>RB09-0352-338055</t>
  </si>
  <si>
    <t>55mm EASY-LOCK LX INSTALLATION BRACKET | S45 Silver Grey</t>
  </si>
  <si>
    <t>OPA55LIBBA</t>
  </si>
  <si>
    <t>RB09 55mm EASY-LOCK LX INST BRACKET  S45 Barley</t>
  </si>
  <si>
    <t>RB09-0352-283055</t>
  </si>
  <si>
    <t>55mm EASY-LOCK LX INSTALLATION BRACKET | S45 Barley</t>
  </si>
  <si>
    <t>OPA4BCCB</t>
  </si>
  <si>
    <t>RB09 40mm VX/LX BRACKET COVER CapsS  S40/45 Black</t>
  </si>
  <si>
    <t>RB08-4151-050040</t>
  </si>
  <si>
    <t>40mm. VX/LX BRACKET COVER CapsS | S40/45 Black</t>
  </si>
  <si>
    <t>OPA4BCCW</t>
  </si>
  <si>
    <t>RB09 40mm VX/LX BRACKET COVER CapsS  S40/45 White</t>
  </si>
  <si>
    <t>RB08-4151-069040</t>
  </si>
  <si>
    <t>40mm. VX/LX BRACKET COVER CapsS | S40/45 White</t>
  </si>
  <si>
    <t>OPA4BCCS</t>
  </si>
  <si>
    <t>RB09 40mm VX/LX BRACKET COVER CapsS  S40/45 Sandstone</t>
  </si>
  <si>
    <t>RB08-4151-269040</t>
  </si>
  <si>
    <t>40mm VX/LX BRACKET COVER CapsS | S40/45 Sandstone</t>
  </si>
  <si>
    <t>OPA4BCCSG</t>
  </si>
  <si>
    <t>RB09 40mm VX/LX BRACKET COVER CapsS  S40/45 Silver Grey</t>
  </si>
  <si>
    <t>RB08-4151-335040</t>
  </si>
  <si>
    <t>40mm VX/LX BRACKET COVER CapsS | S40/45 Silver Grey</t>
  </si>
  <si>
    <t>OPA4BCCBA</t>
  </si>
  <si>
    <t>RB09 40mm VX/LX BRACKET COVER CapsS  S40/45 Barley</t>
  </si>
  <si>
    <t>RB08-4151-283040</t>
  </si>
  <si>
    <t>40mm VX/LX BRACKET COVER CapsS | S40/45 Barley</t>
  </si>
  <si>
    <t>OPA55BCCB</t>
  </si>
  <si>
    <t>RB09 55mm VX/LX BRACKET COVER CapsS | S40/45 Black</t>
  </si>
  <si>
    <t>RB08-4151-050055</t>
  </si>
  <si>
    <t>55mm. VX/LX BRACKET COVER CapsS | S40/45 Black</t>
  </si>
  <si>
    <t>OPA55BCCW</t>
  </si>
  <si>
    <t>RB09 55mm VX/LX BRACKET COVER CapsS | S40/45 White</t>
  </si>
  <si>
    <t>RB08-4151-069055</t>
  </si>
  <si>
    <t>55mm. VX/LX BRACKET COVER CapsS | S40/45 White</t>
  </si>
  <si>
    <t>OPA55BCCS</t>
  </si>
  <si>
    <t>RB09 55mm VX/LX BRACKET COVER CapsS | S40/45 Sandstone</t>
  </si>
  <si>
    <t>RB08-4151-269055</t>
  </si>
  <si>
    <t>55mm VX/LX BRACKET COVER CapsS | S40/45 Sandstone</t>
  </si>
  <si>
    <t>OPA55BCCSG</t>
  </si>
  <si>
    <t>RB09 55mm VX/LX BRACKET COVER CapsS | S40/45 Silver Grey</t>
  </si>
  <si>
    <t>RB08-4151-335055</t>
  </si>
  <si>
    <t>55mm VX/LX BRACKET COVER CapsS | S40/45 Silver Grey</t>
  </si>
  <si>
    <t>OPA55BCCBA</t>
  </si>
  <si>
    <t>RB09 55mm VX/LX BRACKET COVER CapsS | S40/45 Barley</t>
  </si>
  <si>
    <t>RB08-4151-283055</t>
  </si>
  <si>
    <t>55mm VX/LX BRACKET COVER CapsS | S40/45 Barley</t>
  </si>
  <si>
    <t>OPA43SAT</t>
  </si>
  <si>
    <t>RB09 43mm T-SPLINE ALUMINIUM TUBE  - LIGHT</t>
  </si>
  <si>
    <t>RB93-0443-000582</t>
  </si>
  <si>
    <t>BULK | T-SPLINE ALUMINIUM TUBE | S45 - LIGHT</t>
  </si>
  <si>
    <t>OPA44SAT</t>
  </si>
  <si>
    <t>RB09 44mm T-SPLINE ALUMINIUM TUBE  STANDARD</t>
  </si>
  <si>
    <t>RB93-6444-000582</t>
  </si>
  <si>
    <t>BULK | T-SPLINE ALUMINIUM TUBE | S45 - STANDARD</t>
  </si>
  <si>
    <t>OPA49SAT</t>
  </si>
  <si>
    <t>RB09 49mm T-SPLINE ALUMINIUM TUBE  HEAVY</t>
  </si>
  <si>
    <t>RB93-0449-000582</t>
  </si>
  <si>
    <t>BULK | T-SPLINE ALUMINIUM TUBE | S45 - HEAVY DUTY</t>
  </si>
  <si>
    <t>OPASELBB</t>
  </si>
  <si>
    <t>RB09 SQUARE-X DOUBLE EASY-LOCK BRACKET Black</t>
  </si>
  <si>
    <t>RB09-8384-050122</t>
  </si>
  <si>
    <t>RB09 SQUARE-X DOUBLE EASY-LOCK BRACKET | S45 Black</t>
  </si>
  <si>
    <t>OPASELBW</t>
  </si>
  <si>
    <t>RB09 Same Side SQUARE-X DOUBLE EASY-LOCK BRACK White</t>
  </si>
  <si>
    <t>RB09-8384-069122</t>
  </si>
  <si>
    <t>RB09 SQUARE-X DOUBLE EASY-LOCK BRACKET | S45 White</t>
  </si>
  <si>
    <t>OPASELBS</t>
  </si>
  <si>
    <t>RB09 Same Side SQUARE-X DOUBLE EASY-LOCK BRACKET Sandstone</t>
  </si>
  <si>
    <t>RB09-8384-269122</t>
  </si>
  <si>
    <t>RB09 SQUARE-X DOUBLE EASY-LOCK BRACKET | S45  Sandstone</t>
  </si>
  <si>
    <t>OPASELBSG</t>
  </si>
  <si>
    <t>RB09 Same Side SQUARE-X DOUBLE EASY-LOCK BRACKET Silver Grey</t>
  </si>
  <si>
    <t>RB09-8384-338122</t>
  </si>
  <si>
    <t>RB09 SQUARE-X DOUBLE EASY-LOCK BRACKET | S45 Silver Grey</t>
  </si>
  <si>
    <t>OPASELBBA</t>
  </si>
  <si>
    <t>RB09 Same Side SQUARE-X DOUBLE EASY-LOCK BRACKET Barley</t>
  </si>
  <si>
    <t>RB09-8384-283122</t>
  </si>
  <si>
    <t>RB09 SQUARE-X DOUBLE EASY-LOCK BRACKET | S45 Barley</t>
  </si>
  <si>
    <t>OPASXDELBB</t>
  </si>
  <si>
    <t>RB09 RH &amp; LH Control SLIMLINE-X DOUBLE EASY-LOCK BRACKET Black</t>
  </si>
  <si>
    <t>RB09-8380-050115</t>
  </si>
  <si>
    <t>RB09 SLIMLINE-X DOUBLE EASY-LOCK BRACKET | S45. Black</t>
  </si>
  <si>
    <t>OPASXDELBW</t>
  </si>
  <si>
    <t>RB09 RH &amp; LH Control SLIMLINE-X DOUBLE EASY-LOCK BRACKET White</t>
  </si>
  <si>
    <t>RB09-8380-069115</t>
  </si>
  <si>
    <t>RB09 SLIMLINE-X DOUBLE EASY-LOCK BRACKET | S45 White</t>
  </si>
  <si>
    <t>OPASXDELBS</t>
  </si>
  <si>
    <t>RB09 RH &amp; LH Control SLIMLINE-X DOUBLE EASY-LOCK BRACKET Sandstone</t>
  </si>
  <si>
    <t>RB09-8380-269115</t>
  </si>
  <si>
    <t>RB09 SLIMLINE-X DOUBLE EASY-LOCK BRACKET | S45 Sandstone</t>
  </si>
  <si>
    <t>OPASXDELBSG</t>
  </si>
  <si>
    <t>RB09 RH &amp; LH Control SLIMLINE-X DOUBLE EASY-LOCK BRACKET Silver Grey</t>
  </si>
  <si>
    <t>RB09-8380-338115</t>
  </si>
  <si>
    <t>RB09 SLIMLINE-X DOUBLE EASY-LOCK BRACKET | S45 Silver Grey</t>
  </si>
  <si>
    <t>OPASXDELBBA</t>
  </si>
  <si>
    <t>RB09 RH &amp; LH Control SLIMLINE-X DOUBLE EASY-LOCK BRACKET Barley</t>
  </si>
  <si>
    <t>RB09-8380-283115</t>
  </si>
  <si>
    <t>RB09 SLIMLINE-X DOUBLE EASY-LOCK BRACKET | S45 Barley</t>
  </si>
  <si>
    <t>OPALDBFB</t>
  </si>
  <si>
    <t>RB09 LH SLIM  DOUBLE BRACKET - TOP FRONT Black</t>
  </si>
  <si>
    <t>RB09-8395-050148</t>
  </si>
  <si>
    <t>RB09 LH SLIM PROFILE DOUBLE BRACKET - TOP FRONT Black</t>
  </si>
  <si>
    <t>OPALDBFW</t>
  </si>
  <si>
    <t>RB09 LH SLIM  DOUBLE BRACKET - TOP FRONT White</t>
  </si>
  <si>
    <t>RB09-8395-069148</t>
  </si>
  <si>
    <t>RB09 LH SLIM PROFILE DOUBLE BRACKET - TOP FRONT White</t>
  </si>
  <si>
    <t>OPALDBFS</t>
  </si>
  <si>
    <t>RB09 LH SLIM  DOUBLE BRACKET - TOP FRONT Sandstone</t>
  </si>
  <si>
    <t>RB09-8395-269148</t>
  </si>
  <si>
    <t>RB09 LH SLIM PROFILE DOUBLE BRACKET - TOP FRONT Sandstone</t>
  </si>
  <si>
    <t>OPALDBSFB</t>
  </si>
  <si>
    <t>RB09 LH SLIM  DOUBLE BRACKET - TOP FRONT Silver Grey</t>
  </si>
  <si>
    <t>RB09-8395-338148</t>
  </si>
  <si>
    <t>RB09 LH SLIM PROFILE DOUBLE BRACKET - TOP FRONT Silver Grey</t>
  </si>
  <si>
    <t>OPALDBFBA</t>
  </si>
  <si>
    <t>RB09 LH SLIM  DOUBLE BRACKET - TOP FRONT Barley</t>
  </si>
  <si>
    <t>RB09-8395-283148</t>
  </si>
  <si>
    <t>RB09 LH SLIM PROFILE DOUBLE BRACKET - TOP FRONT Barley</t>
  </si>
  <si>
    <t>OPARDBFB</t>
  </si>
  <si>
    <t>RB09 RH SLIM  DOUBLE BRACKET - TOP FRONT Black</t>
  </si>
  <si>
    <t>RB09-8396-050148</t>
  </si>
  <si>
    <t>RB09 RH SLIM PROFILE DOUBLE BRACKET - TOP FRONT Black</t>
  </si>
  <si>
    <t>OPARDBFW</t>
  </si>
  <si>
    <t>RB09 RH SLIM  DOUBLE BRACKET - TOP FRONT White</t>
  </si>
  <si>
    <t>RB09-8396-069148</t>
  </si>
  <si>
    <t>RB09 RH SLIM PROFILE DOUBLE BRACKET - TOP FRONT White</t>
  </si>
  <si>
    <t>OPARDBFS</t>
  </si>
  <si>
    <t>RB09 RH SLIM  DOUBLE BRACKET - TOP FRONT Sandstone</t>
  </si>
  <si>
    <t>RB09-8396-269148</t>
  </si>
  <si>
    <t>RB09 RH SLIM PROFILE DOUBLE BRACKET - TOP FRONT Sandstone</t>
  </si>
  <si>
    <t>OPARDBFSG</t>
  </si>
  <si>
    <t>RB09 RH SLIM  DOUBLE BRACKET - TOP FRONT Silver Grey</t>
  </si>
  <si>
    <t>RB09-8396-338148</t>
  </si>
  <si>
    <t>RB09 RH SLIM PROFILE DOUBLE BRACKET - TOP FRONT Silver Grey</t>
  </si>
  <si>
    <t>OPARDBFBA</t>
  </si>
  <si>
    <t>RB09 RH SLIM  DOUBLE BRACKET - TOP FRONT Barley</t>
  </si>
  <si>
    <t>RB09-8396-283148</t>
  </si>
  <si>
    <t>RB09 RH SLIM PROFILE DOUBLE BRACKET - TOP FRONT Barley</t>
  </si>
  <si>
    <t>OPALDBBB</t>
  </si>
  <si>
    <t>RB09 LH SLIM  DOUBLE BRACKET - TOP BACK Black</t>
  </si>
  <si>
    <t>RB09-8397-050148</t>
  </si>
  <si>
    <t>RB09 LH SLIM PROFILE DOUBLE BRACKET - TOP BACK Black</t>
  </si>
  <si>
    <t>OPALDBBW</t>
  </si>
  <si>
    <t>RB09 LH SLIM  DOUBLE BRACKET - TOP BACK White</t>
  </si>
  <si>
    <t>RB09-8397-069148</t>
  </si>
  <si>
    <t>RB09 LH SLIM PROFILE DOUBLE BRACKET - TOP BACK White</t>
  </si>
  <si>
    <t>OPALDBBS</t>
  </si>
  <si>
    <t>RB09 LH SLIM  DOUBLE BRACKET - TOP BACK Sandstone</t>
  </si>
  <si>
    <t>RB09-8397-269148</t>
  </si>
  <si>
    <t>RB09 LH SLIM PROFILE DOUBLE BRACKET - TOP BACK Sandstone</t>
  </si>
  <si>
    <t>OPALDBBSG</t>
  </si>
  <si>
    <t>RB09 LH SLIM  DOUBLE BRACKET - TOP BACK Silver Grey</t>
  </si>
  <si>
    <t>RB09-8397-338148</t>
  </si>
  <si>
    <t>RB09 LH SLIM PROFILE DOUBLE BRACKET - TOP BACK Silver Grey</t>
  </si>
  <si>
    <t>OPALDBBBA</t>
  </si>
  <si>
    <t>RB09 LH SLIM  DOUBLE BRACKET - TOP BACK Barley</t>
  </si>
  <si>
    <t>RB09-8397-283148</t>
  </si>
  <si>
    <t>RB09 LH SLIM PROFILE DOUBLE BRACKET - TOP BACK Barley</t>
  </si>
  <si>
    <t>OPARDBBB</t>
  </si>
  <si>
    <t>RB09 RH SLIM  DOUBLE BRACKET - TOP BACK Black</t>
  </si>
  <si>
    <t>RB09-8398-050148</t>
  </si>
  <si>
    <t>RB09 RH SLIM PROFILE DOUBLE BRACKET - TOP BACK Black</t>
  </si>
  <si>
    <t>OPARDBBW</t>
  </si>
  <si>
    <t>RB09 RH SLIM  DOUBLE BRACKET - TOP BACK White</t>
  </si>
  <si>
    <t>RB09-8398-069148</t>
  </si>
  <si>
    <t>RB09 RH SLIM PROFILE DOUBLE BRACKET - TOP BACK White</t>
  </si>
  <si>
    <t>OPARDBBS</t>
  </si>
  <si>
    <t>RB09 RH SLIM  DOUBLE BRACKET - TOP BACK Sandstone</t>
  </si>
  <si>
    <t>RB09-8398-269148</t>
  </si>
  <si>
    <t>RB09 RH SLIM PROFILE DOUBLE BRACKET - TOP BACK Sandstone</t>
  </si>
  <si>
    <t>OPARDBFBG</t>
  </si>
  <si>
    <t>RB09 RH SLIM  DOUBLE BRACKET - TOP BACK Silver Grey</t>
  </si>
  <si>
    <t>RB09-8398-338148</t>
  </si>
  <si>
    <t>RB09 RH SLIM PROFILE DOUBLE BRACKET - TOP BACK Silver Grey</t>
  </si>
  <si>
    <t>OPARDBBBA</t>
  </si>
  <si>
    <t>RB09 RH SLIM  DOUBLE BRACKET - TOP BACK Barley</t>
  </si>
  <si>
    <t>RB09-8398-283148</t>
  </si>
  <si>
    <t>RB09 RH SLIM PROFILE DOUBLE BRACKET - TOP BACK Barley</t>
  </si>
  <si>
    <t>OPABCCW</t>
  </si>
  <si>
    <t>VX/LX BRACKET COVER CapsS – MKII MOUNTING RAIL BASE 50 White</t>
  </si>
  <si>
    <t>RB88-4151-069040</t>
  </si>
  <si>
    <t>VX/LX BRACKET COVER CapsS – MKII MOUNTING RAIL BASE 50</t>
  </si>
  <si>
    <t>OPASTS</t>
  </si>
  <si>
    <t>SELF TAPPING SCREWS | PHILIPS COUNTER SUNK HEAD</t>
  </si>
  <si>
    <t>HD82-1904-025010</t>
  </si>
  <si>
    <t>OPAELM4B</t>
  </si>
  <si>
    <t>EASY-LINK INTERMEDIATE MALE DRIVE S40 BLACK</t>
  </si>
  <si>
    <t>RB41-1002-050040</t>
  </si>
  <si>
    <t>OPAELM4W</t>
  </si>
  <si>
    <t>EASY-LINK INTERMEDIATE MALE DRIVE S40 WHITE</t>
  </si>
  <si>
    <t>RB41-1002-069040</t>
  </si>
  <si>
    <t>OPAELM4S</t>
  </si>
  <si>
    <t>EASY-LINK INTERMEDIATE MALE DRIVE S40 SANDSTONE</t>
  </si>
  <si>
    <t>RB41-1002-269040</t>
  </si>
  <si>
    <t>OPAELM4BA</t>
  </si>
  <si>
    <t>EASY-LINK INTERMEDIATE MALE DRIVE S40 BARLEY</t>
  </si>
  <si>
    <t>RB41-1002-283040</t>
  </si>
  <si>
    <t>OPAELM4SG</t>
  </si>
  <si>
    <t>EASY-LINK INTERMEDIATE MALE DRIVE S40 SILVER GREY</t>
  </si>
  <si>
    <t>RB41-1002-338040</t>
  </si>
  <si>
    <t>OPAELM45B</t>
  </si>
  <si>
    <t>EASY-LINK INTERMEDIATE MALE DRIVE S45 BLACK</t>
  </si>
  <si>
    <t>RB41-1002-050045</t>
  </si>
  <si>
    <t>OPAELM45W</t>
  </si>
  <si>
    <t>EASY-LINK INTERMEDIATE MALE DRIVE S45 WHITE</t>
  </si>
  <si>
    <t>RB41-1002-069045</t>
  </si>
  <si>
    <t>OPAELM45S</t>
  </si>
  <si>
    <t>EASY-LINK INTERMEDIATE MALE DRIVE S45 SANDSTONE</t>
  </si>
  <si>
    <t>RB41-1002-269045</t>
  </si>
  <si>
    <t>OPAELM45BA</t>
  </si>
  <si>
    <t>EASY-LINK INTERMEDIATE MALE DRIVE S45 BARLEY</t>
  </si>
  <si>
    <t>RB41-1002-283045</t>
  </si>
  <si>
    <t>OPAELM45SG</t>
  </si>
  <si>
    <t>EASY-LINK INTERMEDIATE MALE DRIVE S45 SILVER GREY</t>
  </si>
  <si>
    <t>RB41-1002-338045</t>
  </si>
  <si>
    <t>OPAELF4B</t>
  </si>
  <si>
    <t>EASY-LINK INTERMEDIATE FEMALE DRIVE S40 BLACK</t>
  </si>
  <si>
    <t>RB41-1001-050040</t>
  </si>
  <si>
    <t>OPAELF4W</t>
  </si>
  <si>
    <t>EASY-LINK INTERMEDIATE FEMALE DRIVE S40 WHITE</t>
  </si>
  <si>
    <t>RB41-1001-069040</t>
  </si>
  <si>
    <t>OPAELF4S</t>
  </si>
  <si>
    <t>EASY-LINK INTERMEDIATE FEMALE DRIVE S40 SANDSTONE</t>
  </si>
  <si>
    <t>RB41-1001-269040</t>
  </si>
  <si>
    <t>OPAELF4BA</t>
  </si>
  <si>
    <t>EASY-LINK INTERMEDIATE FEMALE DRIVE S40 BARLEY</t>
  </si>
  <si>
    <t>RB41-1001-283040</t>
  </si>
  <si>
    <t>OPAELF4SG</t>
  </si>
  <si>
    <t>EASY-LINK INTERMEDIATE FEMALE DRIVE S40 SILVER GREY</t>
  </si>
  <si>
    <t>RB41-1001-338040</t>
  </si>
  <si>
    <t>OPAELF45B</t>
  </si>
  <si>
    <t>EASY-LINK INTERMEDIATE FEMALE DRIVE S45 BLACK</t>
  </si>
  <si>
    <t>RB41-1001-050045</t>
  </si>
  <si>
    <t>OPAELF45W</t>
  </si>
  <si>
    <t>EASY-LINK INTERMEDIATE FEMALE DRIVE S45 WHITE</t>
  </si>
  <si>
    <t>RB41-1001-069045</t>
  </si>
  <si>
    <t>OPAELF45S</t>
  </si>
  <si>
    <t>EASY-LINK INTERMEDIATE FEMALE DRIVE S45 SANDSTONE</t>
  </si>
  <si>
    <t>RB41-1001-269045</t>
  </si>
  <si>
    <t>OPAELF45BA</t>
  </si>
  <si>
    <t>EASY-LINK INTERMEDIATE FEMALE DRIVE S45 BARLEY</t>
  </si>
  <si>
    <t>RB41-1001-283045</t>
  </si>
  <si>
    <t>OPAELF45SG</t>
  </si>
  <si>
    <t>EASY-LINK INTERMEDIATE FEMALE DRIVE S45 SILVER GREY</t>
  </si>
  <si>
    <t>RB41-1001-338045</t>
  </si>
  <si>
    <t>OPAELLBB4B</t>
  </si>
  <si>
    <t>EASY-LINK LX INTER. BEARING BRACKET 40MM BLACK</t>
  </si>
  <si>
    <t>RB41-0353-050040</t>
  </si>
  <si>
    <t>OPAELLBB4W</t>
  </si>
  <si>
    <t>EASY-LINK LX INTER. BEARING BRACKET 40MM WHITE</t>
  </si>
  <si>
    <t>RB41-0353-069040</t>
  </si>
  <si>
    <t>OPAELLBB4S</t>
  </si>
  <si>
    <t>EASY-LINK LX INTER. BEARING BRACKET 40MM SANDSTONE</t>
  </si>
  <si>
    <t>RB41-0353-269040</t>
  </si>
  <si>
    <t>OPAELLBB4BA</t>
  </si>
  <si>
    <t>EASY-LINK LX INTER. BEARING BRACKET 40MM BARLEY</t>
  </si>
  <si>
    <t>RB41-0353-283040</t>
  </si>
  <si>
    <t>OPAELLBB4SG</t>
  </si>
  <si>
    <t>EASY-LINK LX INTER. BEARING BRACKET 40MM SILVER GREY</t>
  </si>
  <si>
    <t>RB41-0353-338040</t>
  </si>
  <si>
    <t>OPAELLBB55B</t>
  </si>
  <si>
    <t>EASY-LINK LX INTER. BEARING BRACKET 55MM BLACK</t>
  </si>
  <si>
    <t>RB41-0353-050055</t>
  </si>
  <si>
    <t>OPAELLBB55W</t>
  </si>
  <si>
    <t>EASY-LINK LX INTER. BEARING BRACKET 55MM WHITE</t>
  </si>
  <si>
    <t>RB41-0353-069055</t>
  </si>
  <si>
    <t>OPAELLBB55S</t>
  </si>
  <si>
    <t>EASY-LINK LX INTER. BEARING BRACKET 55MM SANDSTONE</t>
  </si>
  <si>
    <t>RB41-0353-269055</t>
  </si>
  <si>
    <t>OPAELLBB55BA</t>
  </si>
  <si>
    <t>EASY-LINK LX INTER. BEARING BRACKET 55MM BARLEY</t>
  </si>
  <si>
    <t>RB41-0353-283055</t>
  </si>
  <si>
    <t>OPAELLBB55SG</t>
  </si>
  <si>
    <t>EASY-LINK LX INTER. BEARING BRACKET 55MM SILVER GREY</t>
  </si>
  <si>
    <t>RB41-0353-338055</t>
  </si>
  <si>
    <t>OPAELABB4B</t>
  </si>
  <si>
    <t>EASY-LINK AX INTER. BEARING BRACKET 40MM BLACK</t>
  </si>
  <si>
    <t>RB41-0311-050040</t>
  </si>
  <si>
    <t>OPAELABB4W</t>
  </si>
  <si>
    <t>EASY-LINK AX INTER. BEARING BRACKET 40MM WHITE</t>
  </si>
  <si>
    <t>RB41-0311-069040</t>
  </si>
  <si>
    <t>OPAELABB4S</t>
  </si>
  <si>
    <t>EASY-LINK AX INTER. BEARING BRACKET 40MM SANDSTONE</t>
  </si>
  <si>
    <t>RB41-0311-269040</t>
  </si>
  <si>
    <t>OPAELABB4BA</t>
  </si>
  <si>
    <t>EASY-LINK AX INTER. BEARING BRACKET 40MM BARLEY</t>
  </si>
  <si>
    <t>RB41-0311-238040</t>
  </si>
  <si>
    <t>OPAELABB4SG</t>
  </si>
  <si>
    <t>EASY-LINK AX INTER. BEARING BRACKET 40MM SILVER GREY</t>
  </si>
  <si>
    <t>RB41-0311-338040</t>
  </si>
  <si>
    <t>OPAELABB55B</t>
  </si>
  <si>
    <t>EASY-LINK AX INTER. BEARING BRACKET 55MM BLACK</t>
  </si>
  <si>
    <t>RB41-0311-050055</t>
  </si>
  <si>
    <t>OPAELABB55W</t>
  </si>
  <si>
    <t>EASY-LINK AX INTER. BEARING BRACKET 55MM WHITE</t>
  </si>
  <si>
    <t>RB41-0311-069055</t>
  </si>
  <si>
    <t>OPAELABB55S</t>
  </si>
  <si>
    <t>EASY-LINK AX INTER. BEARING BRACKET 55MM SANDSTONE</t>
  </si>
  <si>
    <t>RB41-0311-269055</t>
  </si>
  <si>
    <t>OPAELABB55BA</t>
  </si>
  <si>
    <t>EASY-LINK AX INTER. BEARING BRACKET 55MM BARLEY</t>
  </si>
  <si>
    <t>RB41-0311-238055</t>
  </si>
  <si>
    <t>OPAELABB55SG</t>
  </si>
  <si>
    <t>EASY-LINK AX INTER. BEARING BRACKET 55MM SILVER GREY</t>
  </si>
  <si>
    <t>RB41-0311-338055</t>
  </si>
  <si>
    <t>OPA45LUJBB</t>
  </si>
  <si>
    <t>EASY-LINK 45 LX UNI-JOINT INTER. BEARING BRACKET S40/45 BLACK</t>
  </si>
  <si>
    <t>RB41-4553-050040</t>
  </si>
  <si>
    <t>OPA45LUJBW</t>
  </si>
  <si>
    <t>EASY-LINK 45 LX UNI-JOINT INTER. BEARING BRACKET S40/45 WHITE</t>
  </si>
  <si>
    <t>RB41-4553-069040</t>
  </si>
  <si>
    <t>OPA9LUJBB</t>
  </si>
  <si>
    <t>EASY-LINK 90 LX UNI-JOINT INTER. BEARING BRACKET S40/45 BLACK</t>
  </si>
  <si>
    <t>RB41-9053-050040</t>
  </si>
  <si>
    <t>OPA9LUJBW</t>
  </si>
  <si>
    <t>EASY-LINK 90 LX UNI-JOINT INTER. BEARING BRACKET S40/45 WHITE</t>
  </si>
  <si>
    <t>RB41-9053069040</t>
  </si>
  <si>
    <t>OPAELAUJ4W</t>
  </si>
  <si>
    <t>EASY-LINK 45 AX UNI-JOINT BRACKET S40/45 WHITE 40MM</t>
  </si>
  <si>
    <t>RB41-4511-069040</t>
  </si>
  <si>
    <t>EASY-LINK 45 AX UNI-JOINT BRACKET S40/45 WHITE</t>
  </si>
  <si>
    <t>OPAELAUJ4B</t>
  </si>
  <si>
    <t>EASY-LINK 45 AX UNI-JOINT BRACKET S40/45 BLACK 40MM</t>
  </si>
  <si>
    <t>RB41-4511-050040</t>
  </si>
  <si>
    <t>EASY-LINK 45 AX UNI-JOINT BRACKET S40/45 BLACK</t>
  </si>
  <si>
    <t>OPAELAUJ4G</t>
  </si>
  <si>
    <t>EASY-LINK 45 AX UNI-JOINT BRACKET S40/45 GREY 40MM</t>
  </si>
  <si>
    <t>RB41-4511-338040</t>
  </si>
  <si>
    <t>EASY-LINK 45 AX UNI-JOINT BRACKET S40/45 GREY</t>
  </si>
  <si>
    <t>OPAELAUJ55W</t>
  </si>
  <si>
    <t>EASY-LINK 45 AX UNI-JOINT BRACKET S40/45 WHITE 55MM</t>
  </si>
  <si>
    <t>RB41-4511-069055</t>
  </si>
  <si>
    <t>OPAELAUJ55B</t>
  </si>
  <si>
    <t>EASY-LINK 45 AX UNI-JOINT BRACKET S40/45 BLACK 55MM</t>
  </si>
  <si>
    <t>RB41-4511-050055</t>
  </si>
  <si>
    <t>OPAELAUJ55G</t>
  </si>
  <si>
    <t>EASY-LINK 45 AX UNI-JOINT BRACKET S40/45 GREY 55MM</t>
  </si>
  <si>
    <t>RB41-4511-338055</t>
  </si>
  <si>
    <t>EASY-LINK 90 AZ UNI-JOINT BRACKET S40/45 40MM WHITE</t>
  </si>
  <si>
    <t>RB41-9011-069040</t>
  </si>
  <si>
    <t>EASY-LINK 90 AZ UNI-JOINT BRACKET S40/45 40MM BLACK</t>
  </si>
  <si>
    <t>RB41-9011-050040</t>
  </si>
  <si>
    <t>EASY-LINK 90 AZ UNI-JOINT BRACKET S40/45 55MM WHITE</t>
  </si>
  <si>
    <t>RB41-9011-069055</t>
  </si>
  <si>
    <t>EASY-LINK 90 AZ UNI-JOINT BRACKET S40/45 55MM BLACK</t>
  </si>
  <si>
    <t>RB41-9011-050055</t>
  </si>
  <si>
    <t>OPASBLBB</t>
  </si>
  <si>
    <t>SQUARE DOUBLE EASY-LINK INTER BEARING BRACKET S40/45 BLACK</t>
  </si>
  <si>
    <t>RB41-0384-050122</t>
  </si>
  <si>
    <t>OPASBLBW</t>
  </si>
  <si>
    <t>SQUARE DOUBLE EASY-LINK INTER BEARING BRACKET S40/45 WHITE</t>
  </si>
  <si>
    <t>RB41-0384-069122</t>
  </si>
  <si>
    <t>OPASBLBS</t>
  </si>
  <si>
    <t>SQUARE DOUBLE EASY-LINK INTER BEARING BRACKET S40/45 SANDSTONE</t>
  </si>
  <si>
    <t>RB41-0384-269122</t>
  </si>
  <si>
    <t>OPASBLBBA</t>
  </si>
  <si>
    <t>SQUARE DOUBLE EASY-LINK INTER BEARING BRACKET S40/45 BARLEY</t>
  </si>
  <si>
    <t>RB41-0384-283122</t>
  </si>
  <si>
    <t>SQUARE DOUBLE EASY-LINK INTER BEARING BRACKET S40/45 SILVER GREY</t>
  </si>
  <si>
    <t>RB41-0384-338122</t>
  </si>
  <si>
    <t>OPASPBFB</t>
  </si>
  <si>
    <t>EASY-LINK SLIM PROFILE DOUBLE BRACKET - TOP FRONT BLACK</t>
  </si>
  <si>
    <t>RB41-8395-050148</t>
  </si>
  <si>
    <t>OPASPBFW</t>
  </si>
  <si>
    <t>EASY-LINK SLIM PROFILE DOUBLE BRACKET - TOP FRONT WHITE</t>
  </si>
  <si>
    <t>RB41-8395-069148</t>
  </si>
  <si>
    <t>OPASPBFS</t>
  </si>
  <si>
    <t>EASY-LINK SLIM PROFILE DOUBLE BRACKET - TOP FRONT SANDSTONE</t>
  </si>
  <si>
    <t>RB41-8395-269148</t>
  </si>
  <si>
    <t>OPASPBFBA</t>
  </si>
  <si>
    <t>EASY-LINK SLIM PROFILE DOUBLE BRACKET - TOP FRONT BARLEY</t>
  </si>
  <si>
    <t>RB41-8395-283148</t>
  </si>
  <si>
    <t>OPASPBFSG</t>
  </si>
  <si>
    <t>EASY-LINK SLIM PROFILE DOUBLE BRACKET - TOP FRONT SILVER GREY</t>
  </si>
  <si>
    <t>RB41-8395-338148</t>
  </si>
  <si>
    <t>EASY-LINK SLIM PROFILE DOUBLE BRACKET - TOP BACK BLACK</t>
  </si>
  <si>
    <t>RB41-8397-050148</t>
  </si>
  <si>
    <t>OPASPBBW</t>
  </si>
  <si>
    <t>EASY-LINK SLIM PROFILE DOUBLE BRACKET - TOP BACK WHITE</t>
  </si>
  <si>
    <t>RB41-8397-069148</t>
  </si>
  <si>
    <t>OPASPBBS</t>
  </si>
  <si>
    <t>EASY-LINK SLIM PROFILE DOUBLE BRACKET - TOP BACK SANDSTONE</t>
  </si>
  <si>
    <t>RB41-8397-269148</t>
  </si>
  <si>
    <t>OPASPBBBA</t>
  </si>
  <si>
    <t>EASY-LINK SLIM PROFILE DOUBLE BRACKET - TOP BACK BARLEY</t>
  </si>
  <si>
    <t>RB41-8397-283148</t>
  </si>
  <si>
    <t>OPASPBBSG</t>
  </si>
  <si>
    <t>EASY-LINK SLIM PROFILE DOUBLE BRACKET - TOP BACK SILVER GREY</t>
  </si>
  <si>
    <t>RB41-8397-338148</t>
  </si>
  <si>
    <t>OPACW6B</t>
  </si>
  <si>
    <t>RB10 CHAIN WINDER S60 BLACK</t>
  </si>
  <si>
    <t>RB10-6100-050001</t>
  </si>
  <si>
    <t>OPACW6W</t>
  </si>
  <si>
    <t>RB10 CHAIN WINDER S60 WHITE</t>
  </si>
  <si>
    <t>RB10-6100-069001</t>
  </si>
  <si>
    <t xml:space="preserve">RB10 CHAIN WINDER S60 WHITE </t>
  </si>
  <si>
    <t>OPAWBK6B</t>
  </si>
  <si>
    <t>RB10 WINDER BRACKET KIT S60 BLACK</t>
  </si>
  <si>
    <t>RB10-6300-050001</t>
  </si>
  <si>
    <t>OPAWBK6W</t>
  </si>
  <si>
    <t>RB10 WINDER BRACKET KIT S60 WHITE</t>
  </si>
  <si>
    <t>RB10-6300-069001</t>
  </si>
  <si>
    <t>OPABIP6B</t>
  </si>
  <si>
    <t>RB10 BEARING IDLER/END PLUG S60 BLACK</t>
  </si>
  <si>
    <t>RB10-6200-050001</t>
  </si>
  <si>
    <t>OPABIP6W</t>
  </si>
  <si>
    <t>RB10 BEARING IDLER/END PLUG S60 WHITE</t>
  </si>
  <si>
    <t>RB10-6200-069001</t>
  </si>
  <si>
    <t>OPAIBK6B</t>
  </si>
  <si>
    <t>RB10 IDLER BRACKET KIT S60 BLACK</t>
  </si>
  <si>
    <t>RB10-6500-050001</t>
  </si>
  <si>
    <t>OPAIBK6W</t>
  </si>
  <si>
    <t>RB10 IDLER BRACKET KIT S60 WHITE</t>
  </si>
  <si>
    <t>RB10-6500-069001</t>
  </si>
  <si>
    <t>OPATP6LB</t>
  </si>
  <si>
    <t>RB10 PRE-TENSION IDLER/END PLUG S60 L/H BLACK</t>
  </si>
  <si>
    <t>RB10-6220-050001</t>
  </si>
  <si>
    <t>RB10 PRE-TENSION IDLER/END PLUG S60 BLACK</t>
  </si>
  <si>
    <t>OPATP6LW</t>
  </si>
  <si>
    <t>RB10 PRE-TENSION IDLER/END PLUG S60 L/H WHITE</t>
  </si>
  <si>
    <t>RB10-6220-069001</t>
  </si>
  <si>
    <t>RB10 PRE-TENSION IDLER/END PLUG S60 WHITE</t>
  </si>
  <si>
    <t>OPATP6RB</t>
  </si>
  <si>
    <t>RB10 PRE-TENSION IDLER/END PLUG S60 R/H BLACK</t>
  </si>
  <si>
    <t>RB10-6220-050002</t>
  </si>
  <si>
    <t>OPATP6RW</t>
  </si>
  <si>
    <t>RB10 PRE-TENSION IDLER/END PLUG S60 R/H WHITE</t>
  </si>
  <si>
    <t>RB10-6220-069002</t>
  </si>
  <si>
    <t>OPABCB</t>
  </si>
  <si>
    <t>BRACKET COVER Caps S60 BLACK</t>
  </si>
  <si>
    <t>RB10-0101-050060</t>
  </si>
  <si>
    <t>OPABCW</t>
  </si>
  <si>
    <t>BRACKET COVER Caps S60 WHITE</t>
  </si>
  <si>
    <t>RB10-0101-069060</t>
  </si>
  <si>
    <t>OPAPTSIZ</t>
  </si>
  <si>
    <t xml:space="preserve">PRE-TENSION SPANNER FOR RB10 IDLER silver ZINC plated </t>
  </si>
  <si>
    <t>RB10-9102-025008</t>
  </si>
  <si>
    <t>OPAAT6M</t>
  </si>
  <si>
    <t>ALUMINIUM TUBE S60 60 STANDARD no tape MILL</t>
  </si>
  <si>
    <t>RB91-0260-000580</t>
  </si>
  <si>
    <t>ALUMINIUM TUBE S60 60 STANDARD  no tape MILL</t>
  </si>
  <si>
    <t>OPATA6B</t>
  </si>
  <si>
    <t>RB10 TUBE ADAPTOR S60 60STD TUBE BLACK</t>
  </si>
  <si>
    <t>RB10-6000-050060</t>
  </si>
  <si>
    <t>OPATA6W</t>
  </si>
  <si>
    <t>RB10 TUBE ADAPTOR S60 60STD TUBE WHITE</t>
  </si>
  <si>
    <t>RB10-6000-069060</t>
  </si>
  <si>
    <t>OPATA8B</t>
  </si>
  <si>
    <t>RB10 TUBE ADAPTOR S60 80HD TUBE BLACK</t>
  </si>
  <si>
    <t>RB10-6000-050080</t>
  </si>
  <si>
    <t>OPATA8W</t>
  </si>
  <si>
    <t>RB10 TUBE ADAPTOR S60 80HD TUBE WHITE</t>
  </si>
  <si>
    <t>RB10-6000-069080</t>
  </si>
  <si>
    <t>OP+479:481AAT8M48W</t>
  </si>
  <si>
    <t>ALUMINIUM TUBE S60 80 HEAVY DUTY MILL 4.8 no tape</t>
  </si>
  <si>
    <t>RB91-0280-000480</t>
  </si>
  <si>
    <t>ALUMINIUM TUBE S60 80 HEAVY DUTY MILL 4.8m no tape</t>
  </si>
  <si>
    <t>OPAAT8M58W</t>
  </si>
  <si>
    <t>ALUMINIUM TUBE S60 80 HEAVY DUTY MILL 5.8m no tape</t>
  </si>
  <si>
    <t>RB91-0280-000580</t>
  </si>
  <si>
    <t>OPARFBL6B</t>
  </si>
  <si>
    <t>LIGHT RB10 RETRO-FIT BOOSTER S60 BLACK L/H</t>
  </si>
  <si>
    <t>RB10-6040-050011</t>
  </si>
  <si>
    <t>OPARFBR6B</t>
  </si>
  <si>
    <t>LIGHT RB10 RETRO-FIT BOOSTER S60 BLACK R/H</t>
  </si>
  <si>
    <t>RB10-6040-050012</t>
  </si>
  <si>
    <t>OPA9FTN</t>
  </si>
  <si>
    <t>9MM ACM FLAT SPLINE - NO TAPE NATURAL</t>
  </si>
  <si>
    <t>RB92-0901-001100</t>
  </si>
  <si>
    <t>OPARFBLB</t>
  </si>
  <si>
    <t>STANDARD RB10 RETRO FIT BOOSTER BLACK L/H</t>
  </si>
  <si>
    <t>RB10-6040-050031</t>
  </si>
  <si>
    <t>OPARFBRB</t>
  </si>
  <si>
    <t>STANDARD RB10 RETRO FIT BOOSTER BLACK R/H</t>
  </si>
  <si>
    <t>RB10-6040-050032</t>
  </si>
  <si>
    <t>OPA9FTDTON</t>
  </si>
  <si>
    <t>9MM ACM FLAT SPLINE WITH DOUBLE SIDED TAPE ONE SIDE NATURAL</t>
  </si>
  <si>
    <t>RB92-0902-001075</t>
  </si>
  <si>
    <t>OPA9FTDTDN</t>
  </si>
  <si>
    <t>9MM ACM FLAT SPLINE WITH DOUBLE SIDED TAPE DOUBLE SIDED NATURAL</t>
  </si>
  <si>
    <t>RB92-0903-001075</t>
  </si>
  <si>
    <t>OPARF6LB</t>
  </si>
  <si>
    <t>HEAVY DUTY RB10 RETRO-FIT BOOSTER S60 BLACK L/H</t>
  </si>
  <si>
    <t>RB10-6040-050041</t>
  </si>
  <si>
    <t>OPARF6RB</t>
  </si>
  <si>
    <t>HEAVY DUTY RB10 RETRO-FIT BOOSTER S60 BLACK R/H</t>
  </si>
  <si>
    <t>RB10-6040-050042</t>
  </si>
  <si>
    <t>OPARABA</t>
  </si>
  <si>
    <t xml:space="preserve">ROUND ALUMINUM BOTTOM RAIL NAT ANODISED </t>
  </si>
  <si>
    <t>RB91-1203-020580</t>
  </si>
  <si>
    <t>OPARABB</t>
  </si>
  <si>
    <t>ROUND ALUMINUM BOTTOM RAIL BLACK</t>
  </si>
  <si>
    <t>RB91-1203-050580</t>
  </si>
  <si>
    <t>OPARABW</t>
  </si>
  <si>
    <t>ROUND ALUMINUM BOTTOM RAIL WHITE</t>
  </si>
  <si>
    <t>RB91-1203-069580</t>
  </si>
  <si>
    <t>OPARABS</t>
  </si>
  <si>
    <t xml:space="preserve">ROUND ALUMINUM BOTTOM RAIL SANDSTONE </t>
  </si>
  <si>
    <t>RB91-1203-269580</t>
  </si>
  <si>
    <t>OPASBEB</t>
  </si>
  <si>
    <t>ROUND SLIMLINE BOTTOM RAIL END Caps BLACK</t>
  </si>
  <si>
    <t>RB91-2104-050022</t>
  </si>
  <si>
    <t>OPASBEW</t>
  </si>
  <si>
    <t>ROUND SLIMLINE BOTTOM RAIL END Caps WHITE</t>
  </si>
  <si>
    <t>RB91-2104-069022</t>
  </si>
  <si>
    <t>OPASBES</t>
  </si>
  <si>
    <t xml:space="preserve">ROUND SLIMLINE BOTTOM RAIL END Caps SANDSTONE </t>
  </si>
  <si>
    <t>RB91-2104-269022</t>
  </si>
  <si>
    <t>OPASBESG</t>
  </si>
  <si>
    <t>ROUND SLIMLINE BOTTOM RAIL END Caps SILVER GREY</t>
  </si>
  <si>
    <t>RB91-2104-338022</t>
  </si>
  <si>
    <t>OPAFABA</t>
  </si>
  <si>
    <t xml:space="preserve">FLAT ALUMINIUM BOTTOM RAIL NAT ANODISED </t>
  </si>
  <si>
    <t>RB91-1205-020480</t>
  </si>
  <si>
    <t>OPAFABB</t>
  </si>
  <si>
    <t>FLAT ALUMINIUM BOTTOM RAIL BLACK</t>
  </si>
  <si>
    <t>RB91-1205-050480</t>
  </si>
  <si>
    <t>OPAFABW</t>
  </si>
  <si>
    <t>FLAT ALUMINIUM BOTTOM RAIL WHITE</t>
  </si>
  <si>
    <t>RB91-1205-069480</t>
  </si>
  <si>
    <t>OPAFABS</t>
  </si>
  <si>
    <t>FLAT ALUMINIUM BOTTOM RAIL SANDSTONE</t>
  </si>
  <si>
    <t>RB91-1205-269480</t>
  </si>
  <si>
    <t>OPAFABBO</t>
  </si>
  <si>
    <t>FLAT ALUMINIUM BOTTOM RAIL BONE</t>
  </si>
  <si>
    <t>RB91-1205-280480</t>
  </si>
  <si>
    <t>OPAFABBA</t>
  </si>
  <si>
    <t>FLAT ALUMINIUM BOTTOM RAIL BARLEY</t>
  </si>
  <si>
    <t>RB91-1205-283480</t>
  </si>
  <si>
    <t>OPAFBEB</t>
  </si>
  <si>
    <t>FLAT BOTTOM RAIL END Caps BLACK</t>
  </si>
  <si>
    <t>RB91-2105-050001</t>
  </si>
  <si>
    <t>OPAFBEW</t>
  </si>
  <si>
    <t>FLAT BOTTOM RAIL END Caps WHITE</t>
  </si>
  <si>
    <t>RB91-2105-069001</t>
  </si>
  <si>
    <t>OPAFBES</t>
  </si>
  <si>
    <t>FLAT BOTTOM RAIL END Caps SANDSTONE</t>
  </si>
  <si>
    <t>RB91-2105-269001</t>
  </si>
  <si>
    <t>OPAFBEBO</t>
  </si>
  <si>
    <t>FLAT BOTTOM RAIL END Caps BONE</t>
  </si>
  <si>
    <t>RB91-2105-280001</t>
  </si>
  <si>
    <t>OPAFBEBA</t>
  </si>
  <si>
    <t>FLAT BOTTOM RAIL END Caps BARLEY</t>
  </si>
  <si>
    <t>RB91-2105-283001</t>
  </si>
  <si>
    <t>OPAFBESG</t>
  </si>
  <si>
    <t>FLAT BOTTOM RAIL END Caps SILVER GREY</t>
  </si>
  <si>
    <t>RB91-2105-338001</t>
  </si>
  <si>
    <t>OPAFBWGECB</t>
  </si>
  <si>
    <t>FLAT BOTTOM RAIL SIDE/WIRE GUIDE END Caps BLACK</t>
  </si>
  <si>
    <t>RB91-2205-050001</t>
  </si>
  <si>
    <t>FLAT BOTTOM RAIL SIDE/WIRE GIUDE END Caps BLACK</t>
  </si>
  <si>
    <t>OPAFBWGECW</t>
  </si>
  <si>
    <t>FLAT BOTTOM RAIL SIDE/WIRE GUIDE END Caps WHITE</t>
  </si>
  <si>
    <t>RB91-2205-069001</t>
  </si>
  <si>
    <t>FLAT BOTTOM RAIL SIDE/WIRE GIUDE END Caps WHITE</t>
  </si>
  <si>
    <t>OPAFBWGECS</t>
  </si>
  <si>
    <t>FLAT BOTTOM RAIL SIDE/WIRE GUIDE END Caps SANDSTONE</t>
  </si>
  <si>
    <t>RB91-2205-269001</t>
  </si>
  <si>
    <t>FLAT BOTTOM RAIL SIDE/WIRE GIUDE END Caps SANDSTONE</t>
  </si>
  <si>
    <t>OPAFBWGECSG</t>
  </si>
  <si>
    <t>FLAT BOTTOM RAIL SIDE/WIRE GUIDE END Caps SILVER GREY</t>
  </si>
  <si>
    <t>RB91-2205-339001</t>
  </si>
  <si>
    <t>FLAT BOTTOM RAIL SIDE/WIRE GIUDE END Caps SILVER GREY</t>
  </si>
  <si>
    <t>OPAFBFFFSB</t>
  </si>
  <si>
    <t>FLAT BOTTOM RAIL FABRIC FEEDING FUNNEL SKY BLUE</t>
  </si>
  <si>
    <t>RB91-7005-393000</t>
  </si>
  <si>
    <t>OPAFHDBA</t>
  </si>
  <si>
    <t xml:space="preserve">F4115 FLAT HEAVY DUTY BOTTOM RAIL NAT ANODISED </t>
  </si>
  <si>
    <t>SB91-0201-020580</t>
  </si>
  <si>
    <t>OPAFHDBB</t>
  </si>
  <si>
    <t xml:space="preserve">F4115 FLAT HEAVY DUTY BOTTOM RAIL BLACK </t>
  </si>
  <si>
    <t>SB91-0201-050580</t>
  </si>
  <si>
    <t>OPAFHDBW</t>
  </si>
  <si>
    <t>F4115 FLAT HEAVY DUTY BOTTOM RAIL WHITE</t>
  </si>
  <si>
    <t>SB91-0201-069580</t>
  </si>
  <si>
    <t>F4115 FLAT HEAVY DUTY BOTTOM RAIL NOT WHITE</t>
  </si>
  <si>
    <t>OPAFHDBSA</t>
  </si>
  <si>
    <t xml:space="preserve">F4115 FLAT HEAVY DUTY BOTTOM RAIL SANDSTONE </t>
  </si>
  <si>
    <t>SB91-0201-269580</t>
  </si>
  <si>
    <t xml:space="preserve">F4115 FLAT HEAVY DUTY BOTTOM RAIL NOT SANDSTONE </t>
  </si>
  <si>
    <t>OPAFHEB</t>
  </si>
  <si>
    <t>F4115 FLAT HEAVY DUTY END Caps BLACK</t>
  </si>
  <si>
    <t>SB06-0210-050000</t>
  </si>
  <si>
    <t>OPAFHEW</t>
  </si>
  <si>
    <t>F4115 FLAT HEAVY DUTY END Caps WHITE</t>
  </si>
  <si>
    <t>SB06-0210-069000</t>
  </si>
  <si>
    <t>OPAFHES</t>
  </si>
  <si>
    <t>F4115 FLAT HEAVY DUTY END Caps SANDSTONE</t>
  </si>
  <si>
    <t>SB06-0210-269000</t>
  </si>
  <si>
    <t>OPAFHESG</t>
  </si>
  <si>
    <t>F4115 FLAT HEAVY DUTY END Caps SILVER GREY</t>
  </si>
  <si>
    <t>SB06-0210-339000</t>
  </si>
  <si>
    <t>OPAFHWEB</t>
  </si>
  <si>
    <t>F4115 FLAT HEAVY DUTY WIRE GUIDE END Caps BLACK</t>
  </si>
  <si>
    <t>SB06-0210-050003</t>
  </si>
  <si>
    <t>OPAFHWEW</t>
  </si>
  <si>
    <t>F4115 FLAT HEAVY DUTY WIRE GUIDE END Caps WHITE</t>
  </si>
  <si>
    <t>SB06-0210-069003</t>
  </si>
  <si>
    <t>OPAFHWES</t>
  </si>
  <si>
    <t>F4115 FLAT HEAVY DUTY WIRE GUIDE END Caps SANDSTONE</t>
  </si>
  <si>
    <t>SB06-0210-269003</t>
  </si>
  <si>
    <t>OPAFHWESG</t>
  </si>
  <si>
    <t>F4115 FLAT HEAVY DUTY WIRE GUIDE END Caps SILVER GREY</t>
  </si>
  <si>
    <t>SB06-0210-338003</t>
  </si>
  <si>
    <t>OPAOABA</t>
  </si>
  <si>
    <t xml:space="preserve">OVAL ALUMINIUM BOTTOM RAIL Nat ANODISED </t>
  </si>
  <si>
    <t>RB91-1226-020480</t>
  </si>
  <si>
    <t>OPAOABBS</t>
  </si>
  <si>
    <t xml:space="preserve">OVAL ALUMINIUM BOTTOM RAIL BRIGHT SILVER </t>
  </si>
  <si>
    <t>RB91-1226-023480</t>
  </si>
  <si>
    <t xml:space="preserve">OVAL ALUMINIUM BOTTOM RAIL NOT BRIGHT SILVER </t>
  </si>
  <si>
    <t>OPAOABBP</t>
  </si>
  <si>
    <t xml:space="preserve">OVAL ALUMINIUM BOTTOM RAIL BRONZE PEARL </t>
  </si>
  <si>
    <t>RB91-1226-082480</t>
  </si>
  <si>
    <t xml:space="preserve">OVAL ALUMINIUM BOTTOM RAIL NOT BRONZE PEARL </t>
  </si>
  <si>
    <t>OPAOABB</t>
  </si>
  <si>
    <t xml:space="preserve">OVAL ALUMINIUM BOTTOM RAIL BLACK </t>
  </si>
  <si>
    <t>RB91-1226-050480</t>
  </si>
  <si>
    <t xml:space="preserve">OVAL ALUMINIUM BOTTOM RAIL NOT BLACK </t>
  </si>
  <si>
    <t>OPAOABW</t>
  </si>
  <si>
    <t xml:space="preserve">OVAL ALUMINIUM BOTTOM RAIL WHITE </t>
  </si>
  <si>
    <t>RB91-1226-069480</t>
  </si>
  <si>
    <t xml:space="preserve">OVAL ALUMINIUM BOTTOM RAIL NOT WHITE </t>
  </si>
  <si>
    <t>OPAOABS</t>
  </si>
  <si>
    <t xml:space="preserve">OVAL ALUMINIUM BOTTOM RAIL SANDSTONE </t>
  </si>
  <si>
    <t>RB91-1226-269480</t>
  </si>
  <si>
    <t xml:space="preserve">OVAL ALUMINIUM BOTTOM RAIL NOT SANDSTONE </t>
  </si>
  <si>
    <t>OPAOABBO</t>
  </si>
  <si>
    <t xml:space="preserve">OVAL ALUMINIUM BOTTOM RAIL BONE </t>
  </si>
  <si>
    <t>RB91-1226-280480</t>
  </si>
  <si>
    <t xml:space="preserve">OVAL ALUMINIUM BOTTOM RAIL NOT BONE </t>
  </si>
  <si>
    <t>OPAOABBA</t>
  </si>
  <si>
    <t xml:space="preserve">OVAL ALUMINIUM BOTTOM RAIL BARLEY </t>
  </si>
  <si>
    <t>RB91-1226-283480</t>
  </si>
  <si>
    <t xml:space="preserve">OVAL ALUMINIUM BOTTOM RAIL NOT BARLEY </t>
  </si>
  <si>
    <t>OPAOABD</t>
  </si>
  <si>
    <t xml:space="preserve">OVAL ALUMINIUM BOTTOM RAIL DUNE </t>
  </si>
  <si>
    <t>RB91-1226-428480</t>
  </si>
  <si>
    <t xml:space="preserve">OVAL ALUMINIUM BOTTOM RAIL NOT DUNE </t>
  </si>
  <si>
    <t>OPAOBECBS</t>
  </si>
  <si>
    <t xml:space="preserve">OVAL BOTTOM RAIL END Caps BRIGHT SILVER </t>
  </si>
  <si>
    <t>RB91-2126-023001</t>
  </si>
  <si>
    <t xml:space="preserve">OPAOBECB </t>
  </si>
  <si>
    <t xml:space="preserve">OVAL BOTTOM RAIL END Caps BLACK </t>
  </si>
  <si>
    <t>RB91-2126-050001</t>
  </si>
  <si>
    <t>OPAOBECW</t>
  </si>
  <si>
    <t xml:space="preserve">OVAL BOTTOM RAIL END Caps PURE WHITE </t>
  </si>
  <si>
    <t>RB91-2126-069001</t>
  </si>
  <si>
    <t>OPAOBECBP</t>
  </si>
  <si>
    <t xml:space="preserve">OVAL BOTTOM RAIL END Caps BRONZE PEARL </t>
  </si>
  <si>
    <t>RB91-2126-082001</t>
  </si>
  <si>
    <t>OPAOBECS</t>
  </si>
  <si>
    <t xml:space="preserve">OVAL BOTTOM RAIL END Caps SANDSTONE </t>
  </si>
  <si>
    <t>RB91-2126-269001</t>
  </si>
  <si>
    <t>OPAOBECBO</t>
  </si>
  <si>
    <t xml:space="preserve">OVAL BOTTOM RAIL END Caps BONE </t>
  </si>
  <si>
    <t>RB91-2126-280001</t>
  </si>
  <si>
    <t>OPAOBECBA</t>
  </si>
  <si>
    <t xml:space="preserve">OVAL BOTTOM RAIL END Caps BARLEY </t>
  </si>
  <si>
    <t>RB91-2126-283001</t>
  </si>
  <si>
    <t>OPAOBECSG</t>
  </si>
  <si>
    <t xml:space="preserve">OVAL BOTTOM RAIL END Caps SILVER GREY </t>
  </si>
  <si>
    <t>RB91-2126-338001</t>
  </si>
  <si>
    <t>OPAOBECD</t>
  </si>
  <si>
    <t>OVAL BOTTOM RAIL END Caps DUNE</t>
  </si>
  <si>
    <t>RB91-2126-428001</t>
  </si>
  <si>
    <t>OPAFFFSB</t>
  </si>
  <si>
    <t xml:space="preserve">OVAL RAIL FABRIC FEEDING FUNNEL SKY BLUE </t>
  </si>
  <si>
    <t>RB91-7026-393000</t>
  </si>
  <si>
    <t>OPAD3ABA</t>
  </si>
  <si>
    <t xml:space="preserve">D30 SILENT MEDUIM ALUMINIUM BOTTOM RAIL Nat ANODISED </t>
  </si>
  <si>
    <t>RB91-1232-020580</t>
  </si>
  <si>
    <t>OPAD3ABB</t>
  </si>
  <si>
    <t>D30 SILENT MEDUIM ALUMINIUM BOTTOM RAIL BLACK</t>
  </si>
  <si>
    <t>RB91-1232-050580</t>
  </si>
  <si>
    <t>OPAD3ABW</t>
  </si>
  <si>
    <t>D30 SILENT MEDUIM ALUMINIUM BOTTOM RAIL WHITE</t>
  </si>
  <si>
    <t>RB91-1232-069580</t>
  </si>
  <si>
    <t>OPAD3ABBP</t>
  </si>
  <si>
    <t>D30 SILENT MEDUIM ALUMINIUM BOTTOM RAIL BRONZE PEARL</t>
  </si>
  <si>
    <t>RB91-1232-082580</t>
  </si>
  <si>
    <t>OPAD3ABS</t>
  </si>
  <si>
    <t>D30 SILENT MEDUIM ALUMINIUM BOTTOM RAIL SANDSTONE</t>
  </si>
  <si>
    <t>RB91-1232-269580</t>
  </si>
  <si>
    <t>OPAD3ABBO</t>
  </si>
  <si>
    <t xml:space="preserve">D30 SILENT MEDUIM ALUMINIUM BOTTOM RAIL BONE </t>
  </si>
  <si>
    <t>RB91-1232-280580</t>
  </si>
  <si>
    <t>OPAD3ABBA</t>
  </si>
  <si>
    <t xml:space="preserve">D30 SILENT MEDUIM ALUMINIUM BOTTOM RAIL BARLEY </t>
  </si>
  <si>
    <t>RB91-1232-283580</t>
  </si>
  <si>
    <t>OPAD3ABD</t>
  </si>
  <si>
    <t xml:space="preserve">D30 SILENT MEDUIM ALUMINIUM BOTTOM RAIL DUNE </t>
  </si>
  <si>
    <t>RB91-1232-428580</t>
  </si>
  <si>
    <t>OPABSC</t>
  </si>
  <si>
    <t xml:space="preserve">BUBBLE SEAL SMALL CLEAR </t>
  </si>
  <si>
    <t>LM</t>
  </si>
  <si>
    <t>SB91-0005-001100</t>
  </si>
  <si>
    <t>OPAD3BECB</t>
  </si>
  <si>
    <t>D30 BOTTOM RAIL END Caps BLACK</t>
  </si>
  <si>
    <t>RB91-2131-050002</t>
  </si>
  <si>
    <t>OPAD3BECW</t>
  </si>
  <si>
    <t>D30 BOTTOM RAIL END Caps WHITE</t>
  </si>
  <si>
    <t>RB91-2131-069002</t>
  </si>
  <si>
    <t>OPAD3BECBP</t>
  </si>
  <si>
    <t>D30 BOTTOM RAIL END Caps BRONZE PEARL</t>
  </si>
  <si>
    <t>RB91-2131-082002</t>
  </si>
  <si>
    <t>OPAD3BECS</t>
  </si>
  <si>
    <t>D30 BOTTOM RAIL END Caps SANDSTONE</t>
  </si>
  <si>
    <t>RB91-2131-269002</t>
  </si>
  <si>
    <t>OPAD3BECBO</t>
  </si>
  <si>
    <t>D30 BOTTOM RAIL END Caps BONE</t>
  </si>
  <si>
    <t>RB91-2131-280002</t>
  </si>
  <si>
    <t>OPAD3BECBA</t>
  </si>
  <si>
    <t>D30 BOTTOM RAIL END Caps BARLEY</t>
  </si>
  <si>
    <t>RB91-2131-283002</t>
  </si>
  <si>
    <t>OPAD3BECSG</t>
  </si>
  <si>
    <t>D30 BOTTOM RAIL END Caps SILVER GREY</t>
  </si>
  <si>
    <t>RB91-2131-338002</t>
  </si>
  <si>
    <t>OPAD3BECD</t>
  </si>
  <si>
    <t>D30 BOTTOM RAIL END Caps DUNE</t>
  </si>
  <si>
    <t>RB91-2131-428002</t>
  </si>
  <si>
    <t>OPAMBWEB</t>
  </si>
  <si>
    <t>D30 MEDIUM BOTTOM RAIL WIRE GUIDE END CapsS BLACK</t>
  </si>
  <si>
    <t>RB91-2231-050002</t>
  </si>
  <si>
    <t>OPAMBWEW</t>
  </si>
  <si>
    <t>D30 MEDIUM BOTTOM RAIL WIRE GUIDE END CapsS WHITE</t>
  </si>
  <si>
    <t>RB91-2231-069002</t>
  </si>
  <si>
    <t>OPAMBWES</t>
  </si>
  <si>
    <t>D30 MEDIUM BOTTOM RAIL WIRE GUIDE END CapsS SANDSTONE</t>
  </si>
  <si>
    <t>RB91-2231-269002</t>
  </si>
  <si>
    <t>OPAMBWESG</t>
  </si>
  <si>
    <t>D30 MEDIUM BOTTOM RAIL WIRE GUIDE END CapsS SILVER GREY</t>
  </si>
  <si>
    <t>RB91-2231-338002</t>
  </si>
  <si>
    <t>OPAFFTSB</t>
  </si>
  <si>
    <t xml:space="preserve">D30 FABRIC FEEDING TUNNEL SKY BLUE </t>
  </si>
  <si>
    <t>RB91-7030-393000</t>
  </si>
  <si>
    <t>OPABRWR</t>
  </si>
  <si>
    <t xml:space="preserve">BASE RAIL WEIGHT ROD silver ZINC plated </t>
  </si>
  <si>
    <t>VB05-0301-025300</t>
  </si>
  <si>
    <t>OPAFBT5B</t>
  </si>
  <si>
    <t>FABRIC BRUSH T-SLOT FIT BLACK 5MM BLACK</t>
  </si>
  <si>
    <t>SB91-0011-050500</t>
  </si>
  <si>
    <t>OPAFBT7B</t>
  </si>
  <si>
    <t>FABRIC BRUSH T-SLOT FIT BLACK 7MM BLACK</t>
  </si>
  <si>
    <t>AW91-1501-050000</t>
  </si>
  <si>
    <t>OPA1FSNT</t>
  </si>
  <si>
    <t>10MM ACM FLAT SPLINE - NO TAPE NATURAL</t>
  </si>
  <si>
    <t>RB92-1001-001100</t>
  </si>
  <si>
    <t>OPA1FSDSO</t>
  </si>
  <si>
    <t xml:space="preserve">10MM ACM FLAT SPLINE - WITH DOUBLE SIDED TAPE NATURAL ONE SIDE </t>
  </si>
  <si>
    <t>RB92-1002-001075</t>
  </si>
  <si>
    <t>OPA1FSDST</t>
  </si>
  <si>
    <t xml:space="preserve">10MM ACM FLAT SPLINE - WITH DOUBLE SIDED TAPE NATURAL TWO SIDES </t>
  </si>
  <si>
    <t xml:space="preserve">RB92-1003-001075 </t>
  </si>
  <si>
    <t>OPA15FSNT</t>
  </si>
  <si>
    <t xml:space="preserve">15MM ACM FLAT SPLINE - NO TAPE </t>
  </si>
  <si>
    <t>RB92-1501-001100</t>
  </si>
  <si>
    <t>OPA15FSDSO</t>
  </si>
  <si>
    <t xml:space="preserve">15MM ACM FLAT SPLINE - WITH DOUBLE SIDED TAPE ONE SIDE NATURAL </t>
  </si>
  <si>
    <t>RB92-1502-001075</t>
  </si>
  <si>
    <t>OPA15FSDST</t>
  </si>
  <si>
    <t xml:space="preserve">15MM ACM FLAT SPLINE - WITH DOUBLE SIDED TAPE TWO SIDES NATURAL </t>
  </si>
  <si>
    <t>RB92-1503-001075</t>
  </si>
  <si>
    <t>OPAMDT8</t>
  </si>
  <si>
    <t xml:space="preserve">MULTI-PURPOSE DOUBLE SIDED TAPE 8MM CLEAR </t>
  </si>
  <si>
    <t>HD31-0401-001008</t>
  </si>
  <si>
    <t>OPAMDT12</t>
  </si>
  <si>
    <t xml:space="preserve">MULTI-PURPOSE DOUBLE SIDED TAPE 12MM CLEAR </t>
  </si>
  <si>
    <t>HD31-0401-001012</t>
  </si>
  <si>
    <t>OPAMPDT18C</t>
  </si>
  <si>
    <t xml:space="preserve">MULTI PURPOSE DOUBLE SIDED TAPE 18MM CLEAR </t>
  </si>
  <si>
    <t>HD31-0401-001018</t>
  </si>
  <si>
    <t>OPASDT6</t>
  </si>
  <si>
    <t>STANDARD DOUBLE SIDED TAPE 6MM CLEAR</t>
  </si>
  <si>
    <t>HD31-0301-001006</t>
  </si>
  <si>
    <t>OPASDT12</t>
  </si>
  <si>
    <t xml:space="preserve">STANDARD DOUBLE SIDED TAPE 12MM CLEAR </t>
  </si>
  <si>
    <t>HD31-0301-001012</t>
  </si>
  <si>
    <t>OPAPR45SW</t>
  </si>
  <si>
    <t xml:space="preserve">PULL RING 45MM SNOW WHITE </t>
  </si>
  <si>
    <t>RB91-5201-062045</t>
  </si>
  <si>
    <t>OPAPR45BW</t>
  </si>
  <si>
    <t xml:space="preserve">PULL RING 45MM BIRCH WHITE </t>
  </si>
  <si>
    <t>RB91-5201-412045</t>
  </si>
  <si>
    <t>OPAPR45SR</t>
  </si>
  <si>
    <t xml:space="preserve">PULL RING 45MM RIVERGUM  </t>
  </si>
  <si>
    <t>RB91-5201-421045</t>
  </si>
  <si>
    <t>OPAPR45Z</t>
  </si>
  <si>
    <t xml:space="preserve">PULL RING 45MM ZINC   </t>
  </si>
  <si>
    <t>RB91-5201-025045</t>
  </si>
  <si>
    <t>OPAADW</t>
  </si>
  <si>
    <t>Automate Drive Wheel S60</t>
  </si>
  <si>
    <t>RB56-0105-050502</t>
  </si>
  <si>
    <t>OPAACW6</t>
  </si>
  <si>
    <t>Automate Crown Wheel S60. 60 Std</t>
  </si>
  <si>
    <t>RB56-0136-050508</t>
  </si>
  <si>
    <t>OPAACW8</t>
  </si>
  <si>
    <t>Automate Crown Wheel S60.80 Light/HD</t>
  </si>
  <si>
    <t>RB56-0138-050508</t>
  </si>
  <si>
    <t>OPAUM6B</t>
  </si>
  <si>
    <t>M50 UNIVERSAL MOTOR BRACKET 60MM BLACK</t>
  </si>
  <si>
    <t>RB56-7103-050060</t>
  </si>
  <si>
    <t>OPAUM6W</t>
  </si>
  <si>
    <t>M50 UNIVERSAL MOTOR BRACKET 60MM WHITE</t>
  </si>
  <si>
    <t>RB56-7103-069060</t>
  </si>
  <si>
    <t>OPAUM8B</t>
  </si>
  <si>
    <t>M50 UNIVERSAL MOTOR BRACKET 80MM BLACK</t>
  </si>
  <si>
    <t>RB56-7103-050080</t>
  </si>
  <si>
    <t>OPAUM8W</t>
  </si>
  <si>
    <t>M50 UNIVERSAL MOTOR BRACKET 80MM WHITE</t>
  </si>
  <si>
    <t>RB56-7103-069080</t>
  </si>
  <si>
    <t>OPASFSMBB</t>
  </si>
  <si>
    <t>M50 SOMFY 50 STAR HEAD MOTOR BRACKET S60 BLACK</t>
  </si>
  <si>
    <t>RB56-7102-050060</t>
  </si>
  <si>
    <t>OPASFSMBW</t>
  </si>
  <si>
    <t>M50 SOMFY 50 STAR HEAD MOTOR BRACKET S60 WHITE</t>
  </si>
  <si>
    <t>RB56-7102-069060</t>
  </si>
  <si>
    <t>OPASHBCB</t>
  </si>
  <si>
    <t>STAR HEAD IDLE BRAKET COVER BLACK</t>
  </si>
  <si>
    <t>RB56-0125-050060</t>
  </si>
  <si>
    <t>OPASHBCW</t>
  </si>
  <si>
    <t>STAR HEAD IDLE BRAKET COVER WHITE</t>
  </si>
  <si>
    <t>RB56-0125-069060</t>
  </si>
  <si>
    <t>OPAAI6B</t>
  </si>
  <si>
    <t>AUTO IDLER S60. 60STD BLACK</t>
  </si>
  <si>
    <t>RB56-1001-050061</t>
  </si>
  <si>
    <t>OPAAI6W</t>
  </si>
  <si>
    <t>AUTO IDLER S60. 60STD WHITE</t>
  </si>
  <si>
    <t>RB56-1001-069061</t>
  </si>
  <si>
    <t>OPAAI8B</t>
  </si>
  <si>
    <t>AUTO IDLER S60. 80HD BLACK</t>
  </si>
  <si>
    <t>RB56-1001-050081</t>
  </si>
  <si>
    <t>OPAAI8W</t>
  </si>
  <si>
    <t>AUTO IDLER S60. 80HD WHITE</t>
  </si>
  <si>
    <t>RB56-1001-069081</t>
  </si>
  <si>
    <t>OPATBA6B</t>
  </si>
  <si>
    <t>IDLE END TOP FIX BRACKET ADJUSTABLE S60 60MM STD. BLACK</t>
  </si>
  <si>
    <t>RB56-7301-050061</t>
  </si>
  <si>
    <t>IDLE END TOPFIX BRACKET ADJUSTABLE S60 60MM STD. BLACK</t>
  </si>
  <si>
    <t>OPATBA6W</t>
  </si>
  <si>
    <t>IDLE END TOP FIX BRACKET ADJUSTABLE S60 60MM STD. WHITE</t>
  </si>
  <si>
    <t>RB56-7301-069061</t>
  </si>
  <si>
    <t>IDLE END TOPFIX BRACKET ADJUSTABLE S60 60MM STD. WHITE</t>
  </si>
  <si>
    <t>OPATBA8B</t>
  </si>
  <si>
    <t>IDLE END TOP FIX BRACKET ADJUSTABLE S60 80MM HD. BLACK</t>
  </si>
  <si>
    <t>RB56-7301-050081</t>
  </si>
  <si>
    <t>IDLE END TOPFIX BRACKET ADJUSTABLE S60 80MM HD. BLACK</t>
  </si>
  <si>
    <t>OPATBA8W</t>
  </si>
  <si>
    <t>IDLE END TOP FIX BRACKET ADJUSTABLE S60 80MM HD. WHITE</t>
  </si>
  <si>
    <t>RB56-7301-069081</t>
  </si>
  <si>
    <t>IDLE END TOPFIX BRACKET ADJUSTABLE S60 80MM HD. WHITE</t>
  </si>
  <si>
    <t>OPAFBA6B</t>
  </si>
  <si>
    <t>IDLE END FACE FIX BRACKET ADJUSTABLE S60 60MM STD. BLACK</t>
  </si>
  <si>
    <t>RB56-7302-050061</t>
  </si>
  <si>
    <t>IDLE END FACE FIX   BRACKET ADJUSTABLE S60 60MM STD. BLACK</t>
  </si>
  <si>
    <t>OPAFBA6W</t>
  </si>
  <si>
    <t>IDLE END FACE FIX BRACKET ADJUSTABLE S60 60MM STD. WHITE</t>
  </si>
  <si>
    <t>RB56-7302-069061</t>
  </si>
  <si>
    <t>IDLE END FACE FIX   BRACKET ADJUSTABLE S60 60MM STD. WHITE</t>
  </si>
  <si>
    <t>OPAFBA8B</t>
  </si>
  <si>
    <t>IDLE END FACE FIX BRACKET ADJUSTABLE S60 80MM HD. BLACK</t>
  </si>
  <si>
    <t>RB56-7302-050081</t>
  </si>
  <si>
    <t>IDLE END FACE FIX   BRACKET ADJUSTABLE S60 80MM HD. BLACK</t>
  </si>
  <si>
    <t>OPAFBA8W</t>
  </si>
  <si>
    <t>IDLE END FACE FIX BRACKET ADJUSTABLE S60 80MM HD. WHITE</t>
  </si>
  <si>
    <t>RB56-7302-069081</t>
  </si>
  <si>
    <t>IDLE END FACE FIX   BRACKET ADJUSTABLE S60 80MM HD. WHITE</t>
  </si>
  <si>
    <t>OPAOBCB</t>
  </si>
  <si>
    <t>IDLE BRACKET COVER S60 BLACK</t>
  </si>
  <si>
    <t>RB56-0118-050060</t>
  </si>
  <si>
    <t>OPAOBCW</t>
  </si>
  <si>
    <t>IDLE BRACKET COVER S60 WHITE</t>
  </si>
  <si>
    <t>RB56-0118-069060</t>
  </si>
  <si>
    <t>OPAAMHP</t>
  </si>
  <si>
    <t>AUTOMATE MOTOR HEAD PLATE S60</t>
  </si>
  <si>
    <t>RB56-0711-050509</t>
  </si>
  <si>
    <t>OPAAMAB</t>
  </si>
  <si>
    <t>AUTOMATE S60 MOTOR ADAPTOR SET BLACK</t>
  </si>
  <si>
    <t>RB56-0701-050508</t>
  </si>
  <si>
    <t>OPAAMAW</t>
  </si>
  <si>
    <t>AUTOMATE S60 MOTOR ADAPTOR SET WHITE</t>
  </si>
  <si>
    <t>RB56-0701-069509</t>
  </si>
  <si>
    <t>OPAUMDBLB</t>
  </si>
  <si>
    <t>UNIVERSAL MOTOR DOUBLE BASE BRACKET LEFT BLACK</t>
  </si>
  <si>
    <t>RB56-7123-050060</t>
  </si>
  <si>
    <t>OPAUMDBLW</t>
  </si>
  <si>
    <t>UNIVERSAL MOTOR DOUBLE BASE BRACKET LEFT WHITE</t>
  </si>
  <si>
    <t>RB56-7123-069060</t>
  </si>
  <si>
    <t>OPAUMDBRB</t>
  </si>
  <si>
    <t>UNIVERSAL MOTOR DOUBLE BASE BRACKET RIGHT BLACK</t>
  </si>
  <si>
    <t>RB56-7124-050060</t>
  </si>
  <si>
    <t>OPAUMDBRW</t>
  </si>
  <si>
    <t>UNIVERSAL MOTOR DOUBLE BASE BRACKET RIGHT WHITE</t>
  </si>
  <si>
    <t>RB56-7124-069060</t>
  </si>
  <si>
    <t>OPAIEDBLB</t>
  </si>
  <si>
    <t>IDLE END DOUBLE  BRACKET LEFT BLACK</t>
  </si>
  <si>
    <t>RB56-7323-050061</t>
  </si>
  <si>
    <t>OPAIEDBLW</t>
  </si>
  <si>
    <t>IDLE END DOUBLE  BRACKET LEFT WHITE</t>
  </si>
  <si>
    <t>RB56-7323-069061</t>
  </si>
  <si>
    <t>OPAIEDBRB</t>
  </si>
  <si>
    <t>IDLE END DOUBLE  BRACKET RIGHT BLACK</t>
  </si>
  <si>
    <t>RB56-7324-050061</t>
  </si>
  <si>
    <t>OPAIEDBRW</t>
  </si>
  <si>
    <t>IDLE END DOUBLE  BRACKET RIGHT WHITE</t>
  </si>
  <si>
    <t>RB56-7324-069061</t>
  </si>
  <si>
    <t>OPADWS</t>
  </si>
  <si>
    <t>M50 DRIVE WHEEL S60  SOMFY/ALTUS</t>
  </si>
  <si>
    <t>RB56-0105-050511</t>
  </si>
  <si>
    <t>M50 DRIVE WHEEL SOMFY/ALTUS</t>
  </si>
  <si>
    <t>OPADWSO</t>
  </si>
  <si>
    <t>M50 DRIVE WHEEL S60  SONESSE</t>
  </si>
  <si>
    <t>RB56-0205-050511</t>
  </si>
  <si>
    <t>M50 DRIVE WHEEL SONESSE</t>
  </si>
  <si>
    <t>OPACW6S</t>
  </si>
  <si>
    <t xml:space="preserve">M50 CROWN WHEEL S60. 60STD. SOMFY </t>
  </si>
  <si>
    <t>RB56-0236-050501</t>
  </si>
  <si>
    <t>OPACW8S</t>
  </si>
  <si>
    <t xml:space="preserve">M50 CROWN WHEEL S60. 80LGHT &amp; HD. SOMFY </t>
  </si>
  <si>
    <t>RB56-0238-050501</t>
  </si>
  <si>
    <t>OPAMAS</t>
  </si>
  <si>
    <t>M50 MOTOR MOTOR ADAPTOR SET S60 SOMFY</t>
  </si>
  <si>
    <t>RB56-0701-050050</t>
  </si>
  <si>
    <t>OPAMHPS</t>
  </si>
  <si>
    <t>M50 MOTOR HEAD PLATE S60 SOMFY</t>
  </si>
  <si>
    <t>RB56-0711-050501</t>
  </si>
  <si>
    <t>OPAMLIR6B</t>
  </si>
  <si>
    <t>MULTI-LINK INTERMEDIATE RECEIVER | S60. 60STD BLACK</t>
  </si>
  <si>
    <t>RB56-2002-050060</t>
  </si>
  <si>
    <t>OPAMLIR6W</t>
  </si>
  <si>
    <t>MULTI-LINK INTERMEDIATE RECEIVER | S60. 60STD WHITE</t>
  </si>
  <si>
    <t>RB56-2002-069060</t>
  </si>
  <si>
    <t>OPAMLIR8B</t>
  </si>
  <si>
    <t>MULTI-LINK INTERMEDIATE RECEIVER | S60. 80HD BLACK</t>
  </si>
  <si>
    <t>RB56-2002-050080</t>
  </si>
  <si>
    <t>OPAMLIR8W</t>
  </si>
  <si>
    <t>MULTI-LINK INTERMEDIATE RECEIVER | S60. 80HD WHITE</t>
  </si>
  <si>
    <t>RB56-2002-069080</t>
  </si>
  <si>
    <t>OPAMLID6B</t>
  </si>
  <si>
    <t>MULTI-LINK INTERMEDIATE DRIVE | S60 60STD BLACK</t>
  </si>
  <si>
    <t>RB56-1002-050060</t>
  </si>
  <si>
    <t>OPAMLID6W</t>
  </si>
  <si>
    <t>MULTI-LINK INTERMEDIATE DRIVE | S60 60 STD WHITE</t>
  </si>
  <si>
    <t>RB56-1002-069060</t>
  </si>
  <si>
    <t>OPAMLID8B</t>
  </si>
  <si>
    <t>MULTI-LINK INTERMEDIATE DRIVE | S60 80HD BLACK</t>
  </si>
  <si>
    <t>RB56-1002-050080</t>
  </si>
  <si>
    <t>OPAMLID8W</t>
  </si>
  <si>
    <t>MULTI-LINK INTERMEDIATE DRIVE | S60 80HD WHITE</t>
  </si>
  <si>
    <t>RB56-1002-069080</t>
  </si>
  <si>
    <t>OPABAT6B</t>
  </si>
  <si>
    <t>INTERMEDIATE BRACKET ADJUSTABLE  TOP FIX | S60.  60MM STD  BLACK</t>
  </si>
  <si>
    <t>RB56-7201-050060</t>
  </si>
  <si>
    <t>OPABAT6W</t>
  </si>
  <si>
    <t>INTERMEDIATE BRACKET ADJUSTABLE | TOPFIX. S60 60MM STD WHITE</t>
  </si>
  <si>
    <t>RB56-7201-069060</t>
  </si>
  <si>
    <t>OPABAT8B</t>
  </si>
  <si>
    <t>INTERMEDIATE BRACKET ADJUSTABLE  TOPFIX | S60.  80MM HD  BLACK</t>
  </si>
  <si>
    <t>RB56-7202-050080</t>
  </si>
  <si>
    <t>OPABAT8W</t>
  </si>
  <si>
    <t>INTERMEDIATE BRACKET ADJUSTABLE | TOPFIX. S60 80MM HD WHITE</t>
  </si>
  <si>
    <t>RB56-7202-069080</t>
  </si>
  <si>
    <t>OPABAF6B</t>
  </si>
  <si>
    <t>INTERMEDIATE BRACKET ADJUSTABLE FACEFIT| S60 60MM BLACK</t>
  </si>
  <si>
    <t>RB56-7002-050060</t>
  </si>
  <si>
    <t>OPABAF6W</t>
  </si>
  <si>
    <t>INTERMEDIATE BRACKET ADJUSTABLE FACEFIT| S60 60MM WHITE</t>
  </si>
  <si>
    <t>RB56-7002-069060</t>
  </si>
  <si>
    <t>OPABAF8B</t>
  </si>
  <si>
    <t>INTERMEDIATE BRACKET ADJUSTABLE FACEFIT| S60 80MM BLACK</t>
  </si>
  <si>
    <t>RB56-7002-050080</t>
  </si>
  <si>
    <t>OPABAF8W</t>
  </si>
  <si>
    <t>INTERMEDIATE BRACKET ADJUSTABLE FACEFIT| S60 80MM WHITE</t>
  </si>
  <si>
    <t>RB56-7002-069080</t>
  </si>
  <si>
    <t>OPABUNA6B</t>
  </si>
  <si>
    <t>INTERMEDIATE BRACKET UNI NON ADJUSTABLE | S60 60MM BLACK</t>
  </si>
  <si>
    <t>RB56-7510-050059</t>
  </si>
  <si>
    <t>OPABUNA6W</t>
  </si>
  <si>
    <t>INTERMEDIATE BRACKET UNI NON ADJUSTABLE | S60 60MM WHITE</t>
  </si>
  <si>
    <t>RB56-7510-069060</t>
  </si>
  <si>
    <t>OPAATU</t>
  </si>
  <si>
    <t>ADJUSTER TOOL UNIVERSAL | S60</t>
  </si>
  <si>
    <t>RB56-9107-020068</t>
  </si>
  <si>
    <t>OPATDBAB</t>
  </si>
  <si>
    <t>INTERMEDIATE TOP FIX DOUBLE BRACKET ADJUSTABLE | S60 BLACK</t>
  </si>
  <si>
    <t>RB56-7223-050060</t>
  </si>
  <si>
    <t>OPATDBAW</t>
  </si>
  <si>
    <t>INTERMEDIATE TOP FIX DOUBLE BRACKET ADJUSTABLE | S60 WHITE</t>
  </si>
  <si>
    <t>RB56-7223-069060</t>
  </si>
  <si>
    <t>OPATDBNAB</t>
  </si>
  <si>
    <t>INTERMEDIATE TOP FIX  DOUBLE BRACKET NON ADJUSTABLE | S60 BLACK</t>
  </si>
  <si>
    <t>RB56-7523-050060</t>
  </si>
  <si>
    <t>OPATDBNAW</t>
  </si>
  <si>
    <t>INTERMEDIATE TOP FIX  DOUBLE BRACKET NON ADJUSTABLE | S60 WHITE</t>
  </si>
  <si>
    <t>RB56-7523-069060</t>
  </si>
  <si>
    <t>OPAVSO4M</t>
  </si>
  <si>
    <t>FRS100 VALANCE WITH SCREW OPTION 4.8MM MILL</t>
  </si>
  <si>
    <t>RB88-1011-000480</t>
  </si>
  <si>
    <t>OPAVSO4A</t>
  </si>
  <si>
    <t>FRS100 VALANCE WITH SCREW OPTION 4.8MM ANOD</t>
  </si>
  <si>
    <t>RB88-1011-020480</t>
  </si>
  <si>
    <t>OPAVSO4B</t>
  </si>
  <si>
    <t>FRS100 VALANCE WITH SCREW OPTION 4.8MM BLACK</t>
  </si>
  <si>
    <t>RB88-1011-050480</t>
  </si>
  <si>
    <t>OPAVSO4W</t>
  </si>
  <si>
    <t>FRS100 VALANCE WITH SCREW OPTION 4.8MM WHITE</t>
  </si>
  <si>
    <t>RB88-1011-069481</t>
  </si>
  <si>
    <t>OPAVSO4S</t>
  </si>
  <si>
    <t>FRS100 VALANCE WITH SCREW OPTION 4.8MM SANDSTONE</t>
  </si>
  <si>
    <t>RB88-1011-269482</t>
  </si>
  <si>
    <t>OPASLCSB</t>
  </si>
  <si>
    <t>FRS100 SNAP LOCK CENTRE SUPPORT BRACKET ZINC</t>
  </si>
  <si>
    <t>RB88-1051-025100</t>
  </si>
  <si>
    <t>OPACSBZ</t>
  </si>
  <si>
    <t>FRS100 CENTRE SUPPORT BRACKET ZINC</t>
  </si>
  <si>
    <t>RB88-1061-025100</t>
  </si>
  <si>
    <t>OPAVEB</t>
  </si>
  <si>
    <t>FRS100 VALANCE END CapsS BLACK</t>
  </si>
  <si>
    <t>RB88-1021-050100</t>
  </si>
  <si>
    <t>OPAVEW</t>
  </si>
  <si>
    <t>FRS100 VALANCE END CapsS WHITE</t>
  </si>
  <si>
    <t>RB88-1021-069100</t>
  </si>
  <si>
    <t>OPAVES</t>
  </si>
  <si>
    <t>FRS100 VALANCE END CapsS SANDSTONE</t>
  </si>
  <si>
    <t>RB88-1021-269100</t>
  </si>
  <si>
    <t>OPAVESG</t>
  </si>
  <si>
    <t>FRS100 VALANCE END CapsS SILVER GREY</t>
  </si>
  <si>
    <t>RB88-1021-338100</t>
  </si>
  <si>
    <t>OPACBSZ</t>
  </si>
  <si>
    <t xml:space="preserve">FRS100 CORNER BRACKET SET ZINC </t>
  </si>
  <si>
    <t>RB88-2101-025100</t>
  </si>
  <si>
    <t>FRS100 CORNER BRACKET SET ZINC</t>
  </si>
  <si>
    <t>OPAEPSZ</t>
  </si>
  <si>
    <t>FRS100 END PLATE SET ZINC</t>
  </si>
  <si>
    <t>RB88-2102-025100</t>
  </si>
  <si>
    <t>OPAMRA</t>
  </si>
  <si>
    <t xml:space="preserve">MKII MOUNTING RAIL Nat ANODISED </t>
  </si>
  <si>
    <t>RB88-2051-020580</t>
  </si>
  <si>
    <t>OPAMRW</t>
  </si>
  <si>
    <t>MKII MOUNTING RAIL  WHITE</t>
  </si>
  <si>
    <t>RB88-2051-069580</t>
  </si>
  <si>
    <t>OPASSCBS</t>
  </si>
  <si>
    <t xml:space="preserve">SLIMLINE SPRING CLIP BRACKET SILVER ZINC PLATED </t>
  </si>
  <si>
    <t>RB88-2092-025001</t>
  </si>
  <si>
    <t>OPASSCBW</t>
  </si>
  <si>
    <t xml:space="preserve">SLIMLINE SPRING CLIP BRACKET WHITE </t>
  </si>
  <si>
    <t>RB88-2092-069001</t>
  </si>
  <si>
    <t>OPAC9BM</t>
  </si>
  <si>
    <t>CASSETTE 90 BACK MILL</t>
  </si>
  <si>
    <t>RC01-0101-000480</t>
  </si>
  <si>
    <t>OPAC9BA</t>
  </si>
  <si>
    <t>CASSETTE 90 BACK Nat ANODISED</t>
  </si>
  <si>
    <t>RC01-0101-020480</t>
  </si>
  <si>
    <t>OPAC9BB</t>
  </si>
  <si>
    <t>CASSETTE 90 BACK BLACK</t>
  </si>
  <si>
    <t>RC01-0101-050480</t>
  </si>
  <si>
    <t>OPAC9BW</t>
  </si>
  <si>
    <t>CASSETTE 90 BACK WHITE</t>
  </si>
  <si>
    <t>RC01-0101-069480</t>
  </si>
  <si>
    <t>OPAC9BS</t>
  </si>
  <si>
    <t>CASSETTE 90 BACK SANDSTONE</t>
  </si>
  <si>
    <t>RC01-0101-269480</t>
  </si>
  <si>
    <t>OPAF9BW</t>
  </si>
  <si>
    <t>FACIA 90 BRACKET WHITE</t>
  </si>
  <si>
    <t>RC03-0101-069040</t>
  </si>
  <si>
    <t>OPAC9EPSSG</t>
  </si>
  <si>
    <t>CASSETTE 90 END PLATE SET + SCREWS SILVER GREY</t>
  </si>
  <si>
    <t>RC02-0101-338090</t>
  </si>
  <si>
    <t>OPA9RCG</t>
  </si>
  <si>
    <t xml:space="preserve">CASSETTE 90 ROUND CHAIN GUIDE CLEAR </t>
  </si>
  <si>
    <t>RC02-0201-001090</t>
  </si>
  <si>
    <t>OPA9CM</t>
  </si>
  <si>
    <t>CASSETTE 90 ROUND COVER MILL</t>
  </si>
  <si>
    <t>RC01-0102-000480</t>
  </si>
  <si>
    <t>OPA9CA</t>
  </si>
  <si>
    <t>CASSETTE 90 ROUND COVER Nat ANODISED</t>
  </si>
  <si>
    <t>RC01-0102-020480</t>
  </si>
  <si>
    <t>OPA9CB</t>
  </si>
  <si>
    <t>CASSETTE 90 ROUND COVER BLACK</t>
  </si>
  <si>
    <t>RC01-0102-050480</t>
  </si>
  <si>
    <t>OPA9CW</t>
  </si>
  <si>
    <t>CASSETTE 90 ROUND COVER WHITE</t>
  </si>
  <si>
    <t>RC01-0102-069480</t>
  </si>
  <si>
    <t>OPA9CS</t>
  </si>
  <si>
    <t>CASSETTE 90 ROUND COVER SANDSTONE</t>
  </si>
  <si>
    <t>RC01-0102-269480</t>
  </si>
  <si>
    <t>OPA9CSB</t>
  </si>
  <si>
    <t>CASSETTE 90 ROUND COVER SET BLACK</t>
  </si>
  <si>
    <t>RC02-0102-050090</t>
  </si>
  <si>
    <t>OPA9CSW</t>
  </si>
  <si>
    <t>CASSETTE 90 ROUND COVER SET WHITE</t>
  </si>
  <si>
    <t>RC02-0102-069090</t>
  </si>
  <si>
    <t>OPA9CSS</t>
  </si>
  <si>
    <t>CASSETTE 90 ROUND COVER SET SANDSTONE</t>
  </si>
  <si>
    <t>RC02-0102-269090</t>
  </si>
  <si>
    <t>OPA9CSSG</t>
  </si>
  <si>
    <t>CASSETTE 90 ROUND COVER SET SILVER GREY</t>
  </si>
  <si>
    <t>RC02-0102-338090</t>
  </si>
  <si>
    <t>OPA9SCM</t>
  </si>
  <si>
    <t>CASSETTE 90 SQUARE COVER MILL</t>
  </si>
  <si>
    <t>RC01-0103-000480</t>
  </si>
  <si>
    <t>OPA9SCA</t>
  </si>
  <si>
    <t>CASSETTE 90 SQUARE COVER Nat ANODISED</t>
  </si>
  <si>
    <t>RC01-0103-020480</t>
  </si>
  <si>
    <t>OPA9SCB</t>
  </si>
  <si>
    <t>CASSETTE 90 SQUARE COVER BLACK</t>
  </si>
  <si>
    <t>RC01-0103-050480</t>
  </si>
  <si>
    <t>OPA9SCW</t>
  </si>
  <si>
    <t>CASSETTE 90 SQUARE COVER WHITE</t>
  </si>
  <si>
    <t>RC01-0103-069480</t>
  </si>
  <si>
    <t>OPA9SCS</t>
  </si>
  <si>
    <t>CASSETTE 90 SQUARE COVER SANDSTONE</t>
  </si>
  <si>
    <t>RC01-0103-269480</t>
  </si>
  <si>
    <t>OPA9SCSB</t>
  </si>
  <si>
    <t>CASSETTE 90 SQUARE COVER SET BLACK</t>
  </si>
  <si>
    <t>RC02-0103-050090</t>
  </si>
  <si>
    <t>OPA9SCSW</t>
  </si>
  <si>
    <t>CASSETTE 90 SQUARE COVER SET WHITE</t>
  </si>
  <si>
    <t>RC02-0103-069090</t>
  </si>
  <si>
    <t>OPA9SCSS</t>
  </si>
  <si>
    <t>CASSETTE 90 SQUARE COVER SET SANDSTONE</t>
  </si>
  <si>
    <t>RC02-0103-269090</t>
  </si>
  <si>
    <t>OPA9SCSSG</t>
  </si>
  <si>
    <t>CASSETTE 90 SQUARE COVER SET SILVER GREY</t>
  </si>
  <si>
    <t>RC02-0103-338090</t>
  </si>
  <si>
    <t>OPAAT39S</t>
  </si>
  <si>
    <t xml:space="preserve">ALUMINIUM TUBE S40 NO TAPE 39 SPLINE MILL </t>
  </si>
  <si>
    <t>RB91-0237-000580</t>
  </si>
  <si>
    <t>OPAAT4M</t>
  </si>
  <si>
    <t>ALUMINIUM TUBE S40 40HD MILL</t>
  </si>
  <si>
    <t>RB91-0241-000550</t>
  </si>
  <si>
    <t>OPATATSM</t>
  </si>
  <si>
    <t>T-SPLINE ALUMINIUM TUBE S40 STANDARD MILL</t>
  </si>
  <si>
    <t>RB93-6440-000582</t>
  </si>
  <si>
    <t>OPATATLMN</t>
  </si>
  <si>
    <t xml:space="preserve">T-SPLINE ALUMINIUM TUBE S45 LIGHT MILL NO TAPE </t>
  </si>
  <si>
    <t xml:space="preserve">RB93-0443-000580 </t>
  </si>
  <si>
    <t>OPATATSMN</t>
  </si>
  <si>
    <t>T-SPLINE ALUMINIUM TUBE S45 STANDARD NO TAPE MILL</t>
  </si>
  <si>
    <t>RB93-0444-000580</t>
  </si>
  <si>
    <t>OPATATHMN</t>
  </si>
  <si>
    <t>T-SPLINE ALUMINIUM TUBE S45 HEAVY NO TAPE MILL</t>
  </si>
  <si>
    <t>RB93-0449-000580</t>
  </si>
  <si>
    <t>OPATSLG</t>
  </si>
  <si>
    <t>T-SPLINE SLIDE-ON LIGHT GREY</t>
  </si>
  <si>
    <t>RB92-0404-311215</t>
  </si>
  <si>
    <t>OPAMECW4B</t>
  </si>
  <si>
    <t>RB08 MIKI EASY-LOCK CHAIN WIND. EXT. IDLER S40 BLACK</t>
  </si>
  <si>
    <t>RB08-4002-050000</t>
  </si>
  <si>
    <t>OPAMECW4W</t>
  </si>
  <si>
    <t>RB08 MIKI EASY-LOCK CHAIN WIND. EXT. IDLER S40 WHITE</t>
  </si>
  <si>
    <t>RB08-4002-069000</t>
  </si>
  <si>
    <t>OPAMECW4S</t>
  </si>
  <si>
    <t>RB08 MIKI EASY-LOCK CHAIN WIND. EXT. IDLER S40 SANDSTONE</t>
  </si>
  <si>
    <t>RB08-4002-269000</t>
  </si>
  <si>
    <t>OPAMECW4BA</t>
  </si>
  <si>
    <t>RB08 MIKI EASY-LOCK CHAIN WIND. EXT. IDLER S40 BARLEY</t>
  </si>
  <si>
    <t>RB08-4002-283000</t>
  </si>
  <si>
    <t>OPAMECW4SG</t>
  </si>
  <si>
    <t>RB08 MIKI EASY-LOCK CHAIN WIND. EXT. IDLER S40 SILVER GREY</t>
  </si>
  <si>
    <t>RB08-4002-338000</t>
  </si>
  <si>
    <t>OPAMECW45B</t>
  </si>
  <si>
    <t>RB08 MIKI EASY-LOCK CHAIN WIND. EXT. IDLER S45 BLACK</t>
  </si>
  <si>
    <t>RB08-4502-050000</t>
  </si>
  <si>
    <t>OPAMECW45W</t>
  </si>
  <si>
    <t>RB08 MIKI EASY-LOCK CHAIN WIND. EXT. IDLER S45 WHITE</t>
  </si>
  <si>
    <t>RB08-4502-069000</t>
  </si>
  <si>
    <t>OPAMECW45S</t>
  </si>
  <si>
    <t>RB08 MIKI EASY-LOCK CHAIN WIND. EXT. IDLER S45 SANDSTONE</t>
  </si>
  <si>
    <t>RB08-4502-269000</t>
  </si>
  <si>
    <t>OPAMECW45BA</t>
  </si>
  <si>
    <t>RB08 MIKI EASY-LOCK CHAIN WIND. EXT. IDLER S45 BARLEY</t>
  </si>
  <si>
    <t>RB08-4502-283000</t>
  </si>
  <si>
    <t>OPAMECW45SG</t>
  </si>
  <si>
    <t>RB08 MIKI EASY-LOCK CHAIN WIND. EXT. IDLER S45 SILVER GREY</t>
  </si>
  <si>
    <t>RB08-4502-338000</t>
  </si>
  <si>
    <t>OPAECWA4B</t>
  </si>
  <si>
    <t>RB08 EASY LOCK CHAIN WINDER &amp; AUTO IDLER S40 BLACK</t>
  </si>
  <si>
    <t>RB08-3822-050000</t>
  </si>
  <si>
    <t>OPAECWA4W</t>
  </si>
  <si>
    <t>RB08 EASY LOCK CHAIN WINDER &amp; AUTO IDLER S40 WHITE</t>
  </si>
  <si>
    <t>RB08-3822-069000</t>
  </si>
  <si>
    <t>OPAECWA4S</t>
  </si>
  <si>
    <t>RB08 EASY LOCK CHAIN WINDER &amp; AUTO IDLER S40 SANDSTONE</t>
  </si>
  <si>
    <t>RB08-3822-269000</t>
  </si>
  <si>
    <t>OPAECWA45B</t>
  </si>
  <si>
    <t>RB08 EASY LOCK CHAIN WINDER &amp; AUTO IDLER S45 BLACK</t>
  </si>
  <si>
    <t>RB08-4322-050000</t>
  </si>
  <si>
    <t>OPAECWA45W</t>
  </si>
  <si>
    <t>RB08 EASY LOCK CHAIN WINDER &amp; AUTO IDLER S45 WHITE</t>
  </si>
  <si>
    <t>RB08-4322-069000</t>
  </si>
  <si>
    <t>OPAECWA45S</t>
  </si>
  <si>
    <t>RB08 EASY LOCK CHAIN WINDER &amp; AUTO IDLER S45 SANDSTONE</t>
  </si>
  <si>
    <t>RB08-4322-269000</t>
  </si>
  <si>
    <t>OPAFG7CW4B</t>
  </si>
  <si>
    <t>FIXED GUIDE 70 CHAIN WINDER &amp; EXTENDABLE IDLER S40 BLACK</t>
  </si>
  <si>
    <t>RB07-4002-050070</t>
  </si>
  <si>
    <t>OPAFG7CW4W</t>
  </si>
  <si>
    <t>FIXED GUIDE 70 CHAIN WINDER &amp; EXTENDABLE IDLER S40 WHITE</t>
  </si>
  <si>
    <t>RB07-4002-069070</t>
  </si>
  <si>
    <t>OPAFG7CW4S</t>
  </si>
  <si>
    <t xml:space="preserve">FIXED GUIDE 70 CHAIN WINDER &amp; EXTENDABLE IDLER S40 SANDSTONE </t>
  </si>
  <si>
    <t>RB07-4002-269070</t>
  </si>
  <si>
    <t>OPAFG7CW4BA</t>
  </si>
  <si>
    <t>FIXED GUIDE 70 CHAIN WINDER &amp; EXTENDABLE IDLER S40 BARLEY</t>
  </si>
  <si>
    <t>RB07-4002-283070</t>
  </si>
  <si>
    <t>OPAFG7CW4SG</t>
  </si>
  <si>
    <t>FIXED GUIDE 70 CHAIN WINDER &amp; EXTENDABLE IDLER S40 SILVER GREY</t>
  </si>
  <si>
    <t>RB07-4002-338070</t>
  </si>
  <si>
    <t>OPAFG7CW45B</t>
  </si>
  <si>
    <t>FIXED GUIDE 70 CHAIN WINDER &amp; EXTENDABLE IDLER S45 BLACK</t>
  </si>
  <si>
    <t>RB07-4502-050070</t>
  </si>
  <si>
    <t>OPAFG7CW45W</t>
  </si>
  <si>
    <t>FIXED GUIDE 70 CHAIN WINDER &amp; EXTENDABLE IDLER S45 WHITE</t>
  </si>
  <si>
    <t>RB07-4502-069070</t>
  </si>
  <si>
    <t>OPAFG7CW45S</t>
  </si>
  <si>
    <t xml:space="preserve">FIXED GUIDE 70 CHAIN WINDER &amp; EXTENDABLE IDLER S45 SANDSTONE </t>
  </si>
  <si>
    <t>RB07-4502-269070</t>
  </si>
  <si>
    <t>OPAFG7CW45BA</t>
  </si>
  <si>
    <t>FIXED GUIDE 70 CHAIN WINDER &amp; EXTENDABLE IDLER S45 BARLEY</t>
  </si>
  <si>
    <t>RB07-4502-283070</t>
  </si>
  <si>
    <t>OPAFG7CW45SG</t>
  </si>
  <si>
    <t>FIXED GUIDE 70 CHAIN WINDER &amp; EXTENDABLE IDLER S45 SILVER GREY</t>
  </si>
  <si>
    <t>RB07-4502-338070</t>
  </si>
  <si>
    <t>OPASERB4L</t>
  </si>
  <si>
    <t>STANDARD EASY-LIFT RETROFIT BOOSTER S40 L/H</t>
  </si>
  <si>
    <t>RB04-4091-570001</t>
  </si>
  <si>
    <t>OPASERB4R</t>
  </si>
  <si>
    <t>STANDARD EASY-LIFT RETROFIT BOOSTER S40 R/H</t>
  </si>
  <si>
    <t>RB04-4091-069002</t>
  </si>
  <si>
    <t>OPAHERB4L</t>
  </si>
  <si>
    <t>HEAVY DUTY EASY-LIFT RETROFIT BOOSTER S40 L/H</t>
  </si>
  <si>
    <t>RB04-4092-393001</t>
  </si>
  <si>
    <t>OPAHERB4R</t>
  </si>
  <si>
    <t>HEAVY DUTY EASY-LIFT RETROFIT BOOSTER S40 R/H</t>
  </si>
  <si>
    <t>RB04-4092-338002</t>
  </si>
  <si>
    <t>OPASERB45L</t>
  </si>
  <si>
    <t>STANDARD EASY-LIFT RETROFIT BOOSTER S45 L/H</t>
  </si>
  <si>
    <t>RB04-4391-570001</t>
  </si>
  <si>
    <t>OPASERB45R</t>
  </si>
  <si>
    <t>STANDARD EASY-LIFT RETROFIT BOOSTER S45 R/H</t>
  </si>
  <si>
    <t>RB04-4391-069002</t>
  </si>
  <si>
    <t>OPAHERB45L</t>
  </si>
  <si>
    <t>HEAVY DUTY EASY-LIFT RETROFIT BOOSTER S45 L/H</t>
  </si>
  <si>
    <t>RB04-4392-393001</t>
  </si>
  <si>
    <t>OPAHERB45R</t>
  </si>
  <si>
    <t>HEAVY DUTY EASY-LIFT RETROFIT BOOSTER S45 R/H</t>
  </si>
  <si>
    <t>RB04-4392-338002</t>
  </si>
  <si>
    <t>OPAELI4B</t>
  </si>
  <si>
    <t>RB08 EASY-LOCK LX INSTALLATION BRACKET S40 BLACK</t>
  </si>
  <si>
    <t>RB08-8353-050040</t>
  </si>
  <si>
    <t>OPAELI4W</t>
  </si>
  <si>
    <t>RB08 EASY-LOCK LX INSTALLATION BRACKET S40 WHITE</t>
  </si>
  <si>
    <t>RB08-8353-069040</t>
  </si>
  <si>
    <t>OPAELI4S</t>
  </si>
  <si>
    <t>RB08 EASY-LOCK LX INSTALLATION BRACKET S40 SANDSTONE</t>
  </si>
  <si>
    <t>RB08-8353-269040</t>
  </si>
  <si>
    <t>OPAELI4BA</t>
  </si>
  <si>
    <t>RB08 EASY-LOCK LX INSTALLATION BRACKET S40 BARLEY</t>
  </si>
  <si>
    <t>RB08-8353-283040</t>
  </si>
  <si>
    <t>OPAELI4SG</t>
  </si>
  <si>
    <t>RB08 EASY-LOCK LX INSTALLATION BRACKET S40 SILVER GREY</t>
  </si>
  <si>
    <t>RB08-8353-388040</t>
  </si>
  <si>
    <t>OPASSI4JW</t>
  </si>
  <si>
    <t>STOP SPRING AC + AUTO IDLER S40 WHITE JUNIOR</t>
  </si>
  <si>
    <t>RB01-4001-069000</t>
  </si>
  <si>
    <t>OPASSI4SW</t>
  </si>
  <si>
    <t>STOP SPRING AC + AUTO IDLER S40 WHITE STANDARD</t>
  </si>
  <si>
    <t>RB01-4002-069000</t>
  </si>
  <si>
    <t>OPASSI45JW</t>
  </si>
  <si>
    <t>STOP SPRING AC + AUTO IDLER S45 WHITE JUNIOR</t>
  </si>
  <si>
    <t>RB01-4501-069000</t>
  </si>
  <si>
    <t>OPASSI45SW</t>
  </si>
  <si>
    <t>STOP SPRING AC + AUTO IDLER S45 WHITE STANDARD</t>
  </si>
  <si>
    <t>RB01-4502-069000</t>
  </si>
  <si>
    <t>OPAELSW</t>
  </si>
  <si>
    <t xml:space="preserve">EASY-LOCK LX SPRING INSTALL. BRKT S40/45 WHITE </t>
  </si>
  <si>
    <t>RB01-8353-069040</t>
  </si>
  <si>
    <t>OPAELASB</t>
  </si>
  <si>
    <t>EASY-LOCK AUTO IDLER S45 STANDARD BLACK</t>
  </si>
  <si>
    <t>RB08-0501-050043</t>
  </si>
  <si>
    <t>OPAELASW</t>
  </si>
  <si>
    <t>EASY-LOCK AUTO IDLER S45 STANDARD WHITE</t>
  </si>
  <si>
    <t>RB08-0501-069043</t>
  </si>
  <si>
    <t>OPAELASS</t>
  </si>
  <si>
    <t>EASY-LOCK AUTO IDLER S45 STANDARD SANDSTONE</t>
  </si>
  <si>
    <t>RB08-0501-269043</t>
  </si>
  <si>
    <t>OPAELASBA</t>
  </si>
  <si>
    <t>EASY-LOCK AUTO IDLER S45 STANDARD BARLEY</t>
  </si>
  <si>
    <t>RB08-0501-283043</t>
  </si>
  <si>
    <t>OPAELASSG</t>
  </si>
  <si>
    <t>EASY-LOCK AUTO IDLER S45 STANDARD SILVER GREY</t>
  </si>
  <si>
    <t>RB08-0501-338043</t>
  </si>
  <si>
    <t>OPAELEB</t>
  </si>
  <si>
    <t>EASY-LOCK AUTO IDLER S45 EXTENDED BLACK</t>
  </si>
  <si>
    <t>RB08-0503-050045</t>
  </si>
  <si>
    <t>OPAELEW</t>
  </si>
  <si>
    <t>EASY-LOCK AUTO IDLER S45 EXTENDED WHITE</t>
  </si>
  <si>
    <t>RB08-0503-069045</t>
  </si>
  <si>
    <t>OPAELES</t>
  </si>
  <si>
    <t>EASY-LOCK AUTO IDLER S45 EXTENDED SANDSTONE</t>
  </si>
  <si>
    <t>RB08-0503-269045</t>
  </si>
  <si>
    <t>OPAELEBA</t>
  </si>
  <si>
    <t>EASY-LOCK AUTO IDLER S45 EXTENDED BARLEY</t>
  </si>
  <si>
    <t>RB08-0503-283045</t>
  </si>
  <si>
    <t>OPAELESG</t>
  </si>
  <si>
    <t>EASY-LOCK AUTO IDLER S45 EXTENDED SILVER GREY</t>
  </si>
  <si>
    <t>RB08-0503-338045</t>
  </si>
  <si>
    <t>OPAHELIB8B</t>
  </si>
  <si>
    <t>M40 H/D EASY LOCK LX INSTALL BRKT S40/45 RB08 BLACK</t>
  </si>
  <si>
    <t>RB40-8355-050040</t>
  </si>
  <si>
    <t>OPAHELIB8W</t>
  </si>
  <si>
    <t>M40 H/D EASY LOCK LX INSTALL BRKT S40/45 RB08 WHITE</t>
  </si>
  <si>
    <t>RB40-8355-069040</t>
  </si>
  <si>
    <t>OPAHELIB9B</t>
  </si>
  <si>
    <t>M40 H/D EASY LOCK LX INSTALL BRKT S40/45 RB09 BLACK</t>
  </si>
  <si>
    <t>RB40-9355-050040</t>
  </si>
  <si>
    <t>OPAHELIB9W</t>
  </si>
  <si>
    <t>M40 H/D EASY LOCK LX INSTALL BRKT S40/45 RB09 WHITE</t>
  </si>
  <si>
    <t>RB40-9355-069040</t>
  </si>
  <si>
    <t>OPAC9MT</t>
  </si>
  <si>
    <t xml:space="preserve">CASSETTE 90 MOUNTING BRACKET TOP FIX ZINC </t>
  </si>
  <si>
    <t>RC03-1001-025090</t>
  </si>
  <si>
    <t>OPAC9MF</t>
  </si>
  <si>
    <t>CASSETTE 90 MOUNTING BRACKET FACE FIX ZINC</t>
  </si>
  <si>
    <t>RC03-1002-025090</t>
  </si>
  <si>
    <t>OPACHAIN50S</t>
  </si>
  <si>
    <t>DOUBLE BEAD CHAIN LOOP STEEL - 50CM</t>
  </si>
  <si>
    <t>VA01-1401-S20050</t>
  </si>
  <si>
    <t>PRE LOOPED METAL ROTATION CHAIN - STEEL - 50CM</t>
  </si>
  <si>
    <t>OPACHAIN75S</t>
  </si>
  <si>
    <t>DOUBLE BEAD CHAIN LOOP STEEL - 75CM</t>
  </si>
  <si>
    <t>VA01-1401-S20075</t>
  </si>
  <si>
    <t>PRE LOOPED METAL ROTATION CHAIN - STEEL - 75CM</t>
  </si>
  <si>
    <t>OPACHAIN100S</t>
  </si>
  <si>
    <t>DOUBLE BEAD CHAIN LOOP STEEL - 100CM</t>
  </si>
  <si>
    <t>VA01-1401-S20100</t>
  </si>
  <si>
    <t>PRE LOOPED METAL ROTATION CHAIN - STEEL - 100CM</t>
  </si>
  <si>
    <t>OPACHAIN125S</t>
  </si>
  <si>
    <t>DOUBLE BEAD CHAIN LOOP STEEL - 125CM</t>
  </si>
  <si>
    <t>VA01-1401-S20125</t>
  </si>
  <si>
    <t>PRE LOOPED METAL ROTATION CHAIN - STEEL - 125CM</t>
  </si>
  <si>
    <t>OPACHAIN150S</t>
  </si>
  <si>
    <t>DOUBLE BEAD CHAIN LOOP STEEL - 150CM</t>
  </si>
  <si>
    <t>VA01-1401-S20150</t>
  </si>
  <si>
    <t>PRE LOOPED METAL ROTATION CHAIN - STEEL - 150CM</t>
  </si>
  <si>
    <t>OPACHAIN175S</t>
  </si>
  <si>
    <t>DOUBLE BEAD CHAIN LOOP STEEL - 175CM</t>
  </si>
  <si>
    <t>VA01-1401-S20175</t>
  </si>
  <si>
    <t>PRE LOOPED METAL ROTATION CHAIN - STEEL - 175CM</t>
  </si>
  <si>
    <t>OPACHAIN200S</t>
  </si>
  <si>
    <t>DOUBLE BEAD CHAIN LOOP STEEL - 200CM</t>
  </si>
  <si>
    <t>VA01-1401-S20200</t>
  </si>
  <si>
    <t>PRE LOOPED METAL ROTATION CHAIN - STEEL - 200CM</t>
  </si>
  <si>
    <t>OPACHAIN50SS</t>
  </si>
  <si>
    <t>DOUBLE BEAD CHAIN LOOP STAINLESS STEEL - 50CM</t>
  </si>
  <si>
    <t>VA01-1401-X10050</t>
  </si>
  <si>
    <t>PRE LOOPED METAL ROTATION CHAIN - STAINLESS STEEL - 50CM</t>
  </si>
  <si>
    <t>OPACHAIN75SS</t>
  </si>
  <si>
    <t>DOUBLE BEAD CHAIN LOOP STAINLESS STEEL - 75CM</t>
  </si>
  <si>
    <t>VA01-1401-X10075</t>
  </si>
  <si>
    <t>PRE LOOPED METAL ROTATION CHAIN - STAINLESS STEEL - 75CM</t>
  </si>
  <si>
    <t>OPACHAIN100SS</t>
  </si>
  <si>
    <t>DOUBLE BEAD CHAIN LOOP STAINLESS STEEL - 100CM</t>
  </si>
  <si>
    <t>VA01-1401-X10100</t>
  </si>
  <si>
    <t>PRE LOOPED METAL ROTATION CHAIN - STAINLESS STEEL - 100CM</t>
  </si>
  <si>
    <t>OPACHAIN125SS</t>
  </si>
  <si>
    <t>DOUBLE BEAD CHAIN LOOP STAINLESS STEEL - 125CM</t>
  </si>
  <si>
    <t>VA01-1401-X10125</t>
  </si>
  <si>
    <t>PRE LOOPED METAL ROTATION CHAIN - STAINLESS STEEL - 125CM</t>
  </si>
  <si>
    <t>OPACHAIN150SS</t>
  </si>
  <si>
    <t>DOUBLE BEAD CHAIN LOOP STAINLESS STEEL - 150CM</t>
  </si>
  <si>
    <t>VA01-1401-X10150</t>
  </si>
  <si>
    <t>PRE LOOPED METAL ROTATION CHAIN - STAINLESS STEEL - 150CM</t>
  </si>
  <si>
    <t>OPACHAIN175SS</t>
  </si>
  <si>
    <t>DOUBLE BEAD CHAIN LOOP STAINLESS STEEL - 175CM</t>
  </si>
  <si>
    <t>VA01-1401-X10175</t>
  </si>
  <si>
    <t>PRE LOOPED METAL ROTATION CHAIN - STAINLESS STEEL - 175CM</t>
  </si>
  <si>
    <t>OPACHAIN200SS</t>
  </si>
  <si>
    <t>DOUBLE BEAD CHAIN LOOP STAINLESS STEEL - 200CM</t>
  </si>
  <si>
    <t>VA01-1401-X10200</t>
  </si>
  <si>
    <t>PRE LOOPED METAL ROTATION CHAIN - STAINLESS STEEL - 200CM</t>
  </si>
  <si>
    <t>OPACHAIN50PW</t>
  </si>
  <si>
    <t>DOUBLE BEAD CHAIN LOOP WHITE - 50CM</t>
  </si>
  <si>
    <t>VA01-1406-069050</t>
  </si>
  <si>
    <t>PRE LOOPED METAL ROTATION CHAIN - WHITE - 50CM</t>
  </si>
  <si>
    <t>OPACHAIN75PW</t>
  </si>
  <si>
    <t>DOUBLE BEAD CHAIN LOOP WHITE - 75CM</t>
  </si>
  <si>
    <t>VA01-1406-069075</t>
  </si>
  <si>
    <t>PRE LOOPED METAL ROTATION CHAIN - WHITE - 75CM</t>
  </si>
  <si>
    <t>OPACHAIN100PW</t>
  </si>
  <si>
    <t>DOUBLE BEAD CHAIN LOOP WHITE - 100CM</t>
  </si>
  <si>
    <t>VA01-1406-069100</t>
  </si>
  <si>
    <t>PRE LOOPED METAL ROTATION CHAIN - WHITE - 100CM</t>
  </si>
  <si>
    <t>OPACHAIN125PW</t>
  </si>
  <si>
    <t>DOUBLE BEAD CHAIN LOOP WHITE - 125CM</t>
  </si>
  <si>
    <t>VA01-1406-069125</t>
  </si>
  <si>
    <t>PRE LOOPED METAL ROTATION CHAIN - WHITE - 125CM</t>
  </si>
  <si>
    <t>OPACHAIN150PW</t>
  </si>
  <si>
    <t>DOUBLE BEAD CHAIN LOOP WHITE - 150CM</t>
  </si>
  <si>
    <t>VA01-1406-069150</t>
  </si>
  <si>
    <t>PRE LOOPED METAL ROTATION CHAIN - WHITE - 150CM</t>
  </si>
  <si>
    <t>OPACHAIN175PW</t>
  </si>
  <si>
    <t>DOUBLE BEAD CHAIN LOOP WHITE - 175CM</t>
  </si>
  <si>
    <t>VA01-1406-069175</t>
  </si>
  <si>
    <t>PRE LOOPED METAL ROTATION CHAIN - WHITE - 175CM</t>
  </si>
  <si>
    <t>OPACHAIN200PW</t>
  </si>
  <si>
    <t>DOUBLE BEAD CHAIN LOOP WHITE - 200CM</t>
  </si>
  <si>
    <t>VA01-1406-069200</t>
  </si>
  <si>
    <t>PRE LOOPED METAL ROTATION CHAIN - WHITE - 200CM</t>
  </si>
  <si>
    <t>OPACHAIN225PW</t>
  </si>
  <si>
    <t>DOUBLE BEAD CHAIN LOOP WHITE - 225CM</t>
  </si>
  <si>
    <t>VA01-1406-069225</t>
  </si>
  <si>
    <t>PRE LOOPED METAL ROTATION CHAIN - WHITE - 225CM</t>
  </si>
  <si>
    <t>OPACHAIN250PW</t>
  </si>
  <si>
    <t>DOUBLE BEAD CHAIN LOOP WHITE - 250CM</t>
  </si>
  <si>
    <t>VA01-1406-069250</t>
  </si>
  <si>
    <t>PRE LOOPED METAL ROTATION CHAIN - WHITE - 250CM</t>
  </si>
  <si>
    <t>OPACHAIN275PW</t>
  </si>
  <si>
    <t>DOUBLE BEAD CHAIN LOOP WHITE - 275CM</t>
  </si>
  <si>
    <t>VA01-1406-069275</t>
  </si>
  <si>
    <t>PRE LOOPED METAL ROTATION CHAIN - WHITE - 275CM</t>
  </si>
  <si>
    <t>OPACHAIN50PBL</t>
  </si>
  <si>
    <t>DOUBLE BEAD CHAIN LOOP BLACK - 50CM</t>
  </si>
  <si>
    <t>VA01-1406-050050</t>
  </si>
  <si>
    <t>PRE LOOPED METAL ROTATION CHAIN - BLACK - 50CM</t>
  </si>
  <si>
    <t>OPACHAIN75PBL</t>
  </si>
  <si>
    <t>DOUBLE BEAD CHAIN LOOP BLACK - 75CM</t>
  </si>
  <si>
    <t>VA01-1406-050075</t>
  </si>
  <si>
    <t>PRE LOOPED METAL ROTATION CHAIN - BLACK - 75CM</t>
  </si>
  <si>
    <t>OPACHAIN100PBL</t>
  </si>
  <si>
    <t>DOUBLE BEAD CHAIN LOOP BLACK - 100CM</t>
  </si>
  <si>
    <t>VA01-1406-050100</t>
  </si>
  <si>
    <t>PRE LOOPED METAL ROTATION CHAIN - BLACK - 100CM</t>
  </si>
  <si>
    <t>OPACHAIN125PBL</t>
  </si>
  <si>
    <t>DOUBLE BEAD CHAIN LOOP BLACK - 125CM</t>
  </si>
  <si>
    <t>VA01-1406-050125</t>
  </si>
  <si>
    <t>PRE LOOPED METAL ROTATION CHAIN - BLACK - 125CM</t>
  </si>
  <si>
    <t>OPACHAIN150PBL</t>
  </si>
  <si>
    <t>DOUBLE BEAD CHAIN LOOP BLACK - 150CM</t>
  </si>
  <si>
    <t>VA01-1406-050150</t>
  </si>
  <si>
    <t>PRE LOOPED METAL ROTATION CHAIN - BLACK - 150CM</t>
  </si>
  <si>
    <t>OPACHAIN175PBL</t>
  </si>
  <si>
    <t>DOUBLE BEAD CHAIN LOOP BLACK - 175CM</t>
  </si>
  <si>
    <t>VA01-1406-050175</t>
  </si>
  <si>
    <t>PRE LOOPED METAL ROTATION CHAIN - BLACK - 175CM</t>
  </si>
  <si>
    <t>OPACHAIN200PBL</t>
  </si>
  <si>
    <t>DOUBLE BEAD CHAIN LOOP BLACK - 200CM</t>
  </si>
  <si>
    <t>VA01-1406-050200</t>
  </si>
  <si>
    <t>PRE LOOPED METAL ROTATION CHAIN - BLACK - 200CM</t>
  </si>
  <si>
    <t>OPACHAIN225PBL</t>
  </si>
  <si>
    <t>DOUBLE BEAD CHAIN LOOP BLACK - 225CM</t>
  </si>
  <si>
    <t>VA01-1406-050225</t>
  </si>
  <si>
    <t>PRE LOOPED METAL ROTATION CHAIN - BLACK - 225CM</t>
  </si>
  <si>
    <t>OPACHAIN250PBL</t>
  </si>
  <si>
    <t>DOUBLE BEAD CHAIN LOOP BLACK - 250CM</t>
  </si>
  <si>
    <t>VA01-1406-050250</t>
  </si>
  <si>
    <t>PRE LOOPED METAL ROTATION CHAIN - BLACK - 250CM</t>
  </si>
  <si>
    <t>OPACHAIN275PBL</t>
  </si>
  <si>
    <t>DOUBLE BEAD CHAIN LOOP BLACK - 275CM</t>
  </si>
  <si>
    <t>VA01-1406-050275</t>
  </si>
  <si>
    <t>PRE LOOPED METAL ROTATION CHAIN - BLACK - 275CM</t>
  </si>
  <si>
    <t>VA01-1406-338050</t>
  </si>
  <si>
    <t>PRE LOOPED METAL ROTATION CHAIN - SILVER GREY - 50CM</t>
  </si>
  <si>
    <t>VA01-1406-338075</t>
  </si>
  <si>
    <t>PRE LOOPED METAL ROTATION CHAIN - SILVER GREY - 75CM</t>
  </si>
  <si>
    <t>VA01-1406-338100</t>
  </si>
  <si>
    <t>PRE LOOPED METAL ROTATION CHAIN - SILVER GREY - 100CM</t>
  </si>
  <si>
    <t>VA01-1406-338125</t>
  </si>
  <si>
    <t>PRE LOOPED METAL ROTATION CHAIN - SILVER GREY - 125CM</t>
  </si>
  <si>
    <t>VA01-1406-338150</t>
  </si>
  <si>
    <t>PRE LOOPED METAL ROTATION CHAIN - SILVER GREY - 150CM</t>
  </si>
  <si>
    <t>VA01-1406-338175</t>
  </si>
  <si>
    <t>PRE LOOPED METAL ROTATION CHAIN - SILVER GREY - 175CM</t>
  </si>
  <si>
    <t>VA01-1406-338200</t>
  </si>
  <si>
    <t>PRE LOOPED METAL ROTATION CHAIN - SILVER GREY - 200CM</t>
  </si>
  <si>
    <t>VA01-1406-338225</t>
  </si>
  <si>
    <t>PRE LOOPED METAL ROTATION CHAIN - SILVER GREY - 225CM</t>
  </si>
  <si>
    <t>VA01-1406-338250</t>
  </si>
  <si>
    <t>PRE LOOPED METAL ROTATION CHAIN - SILVER GREY - 250CM</t>
  </si>
  <si>
    <t>VA01-1406-338275</t>
  </si>
  <si>
    <t>PRE LOOPED METAL ROTATION CHAIN - SILVER GREY - 275CM</t>
  </si>
  <si>
    <t>OPACHAIN50PBW</t>
  </si>
  <si>
    <t>DOUBLE BEAD CHAIN LOOP BIRCH WHITE - 50CM</t>
  </si>
  <si>
    <t>VA01-1406-412050</t>
  </si>
  <si>
    <t>PRE LOOPED METAL ROTATION CHAIN - BIRCH WHITE - 50CM</t>
  </si>
  <si>
    <t>OPACHAIN75PBW</t>
  </si>
  <si>
    <t>DOUBLE BEAD CHAIN LOOP BIRCH WHITE - 75CM</t>
  </si>
  <si>
    <t>VA01-1406-412075</t>
  </si>
  <si>
    <t>PRE LOOPED METAL ROTATION CHAIN - BIRCH WHITE - 75CM</t>
  </si>
  <si>
    <t>OPACHAIN100PBW</t>
  </si>
  <si>
    <t>DOUBLE BEAD CHAIN LOOP BIRCH WHITE - 100CM</t>
  </si>
  <si>
    <t>VA01-1406-412100</t>
  </si>
  <si>
    <t>PRE LOOPED METAL ROTATION CHAIN - BIRCH WHITE - 100CM</t>
  </si>
  <si>
    <t>OPACHAIN125PBW</t>
  </si>
  <si>
    <t>DOUBLE BEAD CHAIN LOOP BIRCH WHITE - 125CM</t>
  </si>
  <si>
    <t>VA01-1406-412125</t>
  </si>
  <si>
    <t>PRE LOOPED METAL ROTATION CHAIN - BIRCH WHITE - 125CM</t>
  </si>
  <si>
    <t>OPACHAIN150PBW</t>
  </si>
  <si>
    <t>DOUBLE BEAD CHAIN LOOP BIRCH WHITE - 150CM</t>
  </si>
  <si>
    <t>VA01-1406-412150</t>
  </si>
  <si>
    <t>PRE LOOPED METAL ROTATION CHAIN - BIRCH WHITE - 150CM</t>
  </si>
  <si>
    <t>OPACHAIN175PBW</t>
  </si>
  <si>
    <t>DOUBLE BEAD CHAIN LOOP BIRCH WHITE - 175CM</t>
  </si>
  <si>
    <t>VA01-1406-412175</t>
  </si>
  <si>
    <t>PRE LOOPED METAL ROTATION CHAIN - BIRCH WHITE - 175CM</t>
  </si>
  <si>
    <t>OPACHAIN200PBW</t>
  </si>
  <si>
    <t>DOUBLE BEAD CHAIN LOOP BIRCH WHITE - 200CM</t>
  </si>
  <si>
    <t>VA01-1406-412200</t>
  </si>
  <si>
    <t>PRE LOOPED METAL ROTATION CHAIN - BIRCH WHITE - 200CM</t>
  </si>
  <si>
    <t>OPACHAIN225PBW</t>
  </si>
  <si>
    <t>DOUBLE BEAD CHAIN LOOP BIRCH WHITE - 225CM</t>
  </si>
  <si>
    <t>VA01-1406-412225</t>
  </si>
  <si>
    <t>PRE LOOPED METAL ROTATION CHAIN - BIRCH WHITE - 225CM</t>
  </si>
  <si>
    <t>OPACHAIN250PBW</t>
  </si>
  <si>
    <t>DOUBLE BEAD CHAIN LOOP BIRCH WHITE - 250CM</t>
  </si>
  <si>
    <t>VA01-1406-412250</t>
  </si>
  <si>
    <t>PRE LOOPED METAL ROTATION CHAIN - BIRCH WHITE - 250CM</t>
  </si>
  <si>
    <t>OPACHAIN275PBW</t>
  </si>
  <si>
    <t>DOUBLE BEAD CHAIN LOOP BIRCH WHITE - 275CM</t>
  </si>
  <si>
    <t>VA01-1406-412275</t>
  </si>
  <si>
    <t>PRE LOOPED METAL ROTATION CHAIN - BIRCH WHITE - 275CM</t>
  </si>
  <si>
    <t>OPACHAIN50PB</t>
  </si>
  <si>
    <t>DOUBLE BEAD CHAIN LOOP BARLEY - 50CM</t>
  </si>
  <si>
    <t>VA01-1406-283050</t>
  </si>
  <si>
    <t>PRE LOOPED METAL ROTATION CHAIN - BARLEY - 50CM</t>
  </si>
  <si>
    <t>OPACHAIN75PB</t>
  </si>
  <si>
    <t>DOUBLE BEAD CHAIN LOOP BARLEY - 75CM</t>
  </si>
  <si>
    <t>VA01-1406-283075</t>
  </si>
  <si>
    <t>PRE LOOPED METAL ROTATION CHAIN - BARLEY - 75CM</t>
  </si>
  <si>
    <t>OPACHAIN100PB</t>
  </si>
  <si>
    <t>DOUBLE BEAD CHAIN LOOP BARLEY - 100CM</t>
  </si>
  <si>
    <t>VA01-1406-283100</t>
  </si>
  <si>
    <t>PRE LOOPED METAL ROTATION CHAIN - BARLEY - 100CM</t>
  </si>
  <si>
    <t>OPACHAIN125PB</t>
  </si>
  <si>
    <t>DOUBLE BEAD CHAIN LOOP BARLEY - 125CM</t>
  </si>
  <si>
    <t>VA01-1406-283125</t>
  </si>
  <si>
    <t>PRE LOOPED METAL ROTATION CHAIN - BARLEY - 125CM</t>
  </si>
  <si>
    <t>OPACHAIN150PB</t>
  </si>
  <si>
    <t>DOUBLE BEAD CHAIN LOOP BARLEY - 150CM</t>
  </si>
  <si>
    <t>VA01-1406-283150</t>
  </si>
  <si>
    <t>PRE LOOPED METAL ROTATION CHAIN - BARLEY - 150CM</t>
  </si>
  <si>
    <t>OPACHAIN175PB</t>
  </si>
  <si>
    <t>DOUBLE BEAD CHAIN LOOP BARLEY - 175CM</t>
  </si>
  <si>
    <t>VA01-1406-283175</t>
  </si>
  <si>
    <t>PRE LOOPED METAL ROTATION CHAIN - BARLEY - 175CM</t>
  </si>
  <si>
    <t>OPACHAIN200PB</t>
  </si>
  <si>
    <t>DOUBLE BEAD CHAIN LOOP BARLEY - 200CM</t>
  </si>
  <si>
    <t>VA01-1406-283200</t>
  </si>
  <si>
    <t>PRE LOOPED METAL ROTATION CHAIN - BARLEY - 200CM</t>
  </si>
  <si>
    <t>OPACHAIN225PB</t>
  </si>
  <si>
    <t>DOUBLE BEAD CHAIN LOOP BARLEY - 225CM</t>
  </si>
  <si>
    <t>VA01-1406-283225</t>
  </si>
  <si>
    <t>PRE LOOPED METAL ROTATION CHAIN - BARLEY - 225CM</t>
  </si>
  <si>
    <t>OPACHAIN250PB</t>
  </si>
  <si>
    <t>DOUBLE BEAD CHAIN LOOP BARLEY - 250CM</t>
  </si>
  <si>
    <t>VA01-1406-283250</t>
  </si>
  <si>
    <t>PRE LOOPED METAL ROTATION CHAIN - BARLEY - 250CM</t>
  </si>
  <si>
    <t>OPACHAIN275PB</t>
  </si>
  <si>
    <t>DOUBLE BEAD CHAIN LOOP BARLEY - 275CM</t>
  </si>
  <si>
    <t>VA01-1406-283275</t>
  </si>
  <si>
    <t>PRE LOOPED METAL ROTATION CHAIN - BARLEY - 275CM</t>
  </si>
  <si>
    <t>OPACHAIN50PSST</t>
  </si>
  <si>
    <t>DOUBLE BEAD CHAIN LOOP SANDSTONE - 50CM</t>
  </si>
  <si>
    <t>VA01-1406-269050</t>
  </si>
  <si>
    <t>PRE LOOPED METAL ROTATION CHAIN - SANDSTONE - 50CM</t>
  </si>
  <si>
    <t>OPACHAIN75PSST</t>
  </si>
  <si>
    <t>DOUBLE BEAD CHAIN LOOP SANDSTONE - 75CM</t>
  </si>
  <si>
    <t>VA01-1406-269075</t>
  </si>
  <si>
    <t>PRE LOOPED METAL ROTATION CHAIN - SANDSTONE - 75CM</t>
  </si>
  <si>
    <t>OPACHAIN100PSST</t>
  </si>
  <si>
    <t>DOUBLE BEAD CHAIN LOOP SANDSTONE - 100CM</t>
  </si>
  <si>
    <t>VA01-1406-269100</t>
  </si>
  <si>
    <t>PRE LOOPED METAL ROTATION CHAIN - SANDSTONE - 100CM</t>
  </si>
  <si>
    <t>OPACHAIN125PSST</t>
  </si>
  <si>
    <t>DOUBLE BEAD CHAIN LOOP SANDSTONE - 125CM</t>
  </si>
  <si>
    <t>VA01-1406-269125</t>
  </si>
  <si>
    <t>PRE LOOPED METAL ROTATION CHAIN - SANDSTONE - 125CM</t>
  </si>
  <si>
    <t>OPACHAIN150PSST</t>
  </si>
  <si>
    <t>DOUBLE BEAD CHAIN LOOP SANDSTONE - 150CM</t>
  </si>
  <si>
    <t>VA01-1406-269150</t>
  </si>
  <si>
    <t>PRE LOOPED METAL ROTATION CHAIN - SANDSTONE - 150CM</t>
  </si>
  <si>
    <t>OPACHAIN175PSST</t>
  </si>
  <si>
    <t>DOUBLE BEAD CHAIN LOOP SANDSTONE - 175CM</t>
  </si>
  <si>
    <t>VA01-1406-269175</t>
  </si>
  <si>
    <t>PRE LOOPED METAL ROTATION CHAIN - SANDSTONE - 175CM</t>
  </si>
  <si>
    <t>OPACHAIN200PSST</t>
  </si>
  <si>
    <t>DOUBLE BEAD CHAIN LOOP SANDSTONE - 200CM</t>
  </si>
  <si>
    <t>VA01-1406-269200</t>
  </si>
  <si>
    <t>PRE LOOPED METAL ROTATION CHAIN - SANDSTONE - 200CM</t>
  </si>
  <si>
    <t>OPACHAIN225PSST</t>
  </si>
  <si>
    <t>DOUBLE BEAD CHAIN LOOP SANDSTONE - 225CM</t>
  </si>
  <si>
    <t>VA01-1406-269225</t>
  </si>
  <si>
    <t>PRE LOOPED METAL ROTATION CHAIN - SANDSTONE - 225CM</t>
  </si>
  <si>
    <t>OPACHAIN250PSST</t>
  </si>
  <si>
    <t>DOUBLE BEAD CHAIN LOOP SANDSTONE - 250CM</t>
  </si>
  <si>
    <t>VA01-1406-269250</t>
  </si>
  <si>
    <t>PRE LOOPED METAL ROTATION CHAIN - SANDSTONE - 250CM</t>
  </si>
  <si>
    <t>OPACHAIN275PSST</t>
  </si>
  <si>
    <t>DOUBLE BEAD CHAIN LOOP SANDSTONE - 275CM</t>
  </si>
  <si>
    <t>VA01-1406-269275</t>
  </si>
  <si>
    <t>PRE LOOPED METAL ROTATION CHAIN - SANDSTONE - 275CM</t>
  </si>
  <si>
    <t>OPACCRBS</t>
  </si>
  <si>
    <t>DOUBLE BEAD METAL CHAIN CONTINUOUS ROLL - BRASS - SILVER</t>
  </si>
  <si>
    <t>VA01-1401-020B45</t>
  </si>
  <si>
    <t>OPACCRAS</t>
  </si>
  <si>
    <t>DOUBLE BEAD METAL CHAIN CONTINUOUS ROLL - ALUMINIUM - SILVER</t>
  </si>
  <si>
    <t>VA01-1401-020A45</t>
  </si>
  <si>
    <t>OPACCRNPS</t>
  </si>
  <si>
    <t>DOUBLE BEAD METAL CHAIN CONTINUOUS ROLL - NICKEL PLATED - SILVER</t>
  </si>
  <si>
    <t>VA01-1401-020S45</t>
  </si>
  <si>
    <t>OPACCRBSS</t>
  </si>
  <si>
    <t>DOUBLE BEAD METAL CHAIN CONTINUOUS ROLL - STAINLESS STEEL</t>
  </si>
  <si>
    <t>VA01-1401-010X45</t>
  </si>
  <si>
    <t>OPACCRPW</t>
  </si>
  <si>
    <t>DOUBLE BEAD PLASTIC CHAIN CONTINUOUS ROLL - WHITE</t>
  </si>
  <si>
    <t>VA01-1406-069000</t>
  </si>
  <si>
    <t>OPACCRPBL</t>
  </si>
  <si>
    <t>DOUBLE BEAD PLASTIC CHAIN CONTINUOUS ROLL - BLACK</t>
  </si>
  <si>
    <t>VA01-1406-050000</t>
  </si>
  <si>
    <t>OPACCRPSG</t>
  </si>
  <si>
    <t>DOUBLE BEAD PLASTIC CHAIN CONTINUOUS ROLL - SILVER GREY</t>
  </si>
  <si>
    <t>VA01-1406-338000</t>
  </si>
  <si>
    <t>OPACCRPBW</t>
  </si>
  <si>
    <t>DOUBLE BEAD PLASTIC CHAIN CONTINUOUS ROLL - BIRCH WHITE</t>
  </si>
  <si>
    <t>VA01-1406-412000</t>
  </si>
  <si>
    <t>DOUBLE BEAD PLASTIC CHAIN CONTINUOUS ROLL -  BIRCH WHITE</t>
  </si>
  <si>
    <t>OPACCRPB</t>
  </si>
  <si>
    <t>DOUBLE BEAD PLASTIC CHAIN CONTINUOUS ROLL - BARLEY</t>
  </si>
  <si>
    <t>VA01-1406-283000</t>
  </si>
  <si>
    <t>DOUBLE BEAD PLASTIC CHAIN CONTINUOUS ROLL -  BARLEY</t>
  </si>
  <si>
    <t>OPAMCCSS</t>
  </si>
  <si>
    <t>METAL CHAIN CONNECTOR - STAINLESS STEEL</t>
  </si>
  <si>
    <t>VA01-1521-010000</t>
  </si>
  <si>
    <t>OPAMCCNPB</t>
  </si>
  <si>
    <t>METAL CHAIN CONNECTOR - NICKEL PLATED</t>
  </si>
  <si>
    <t>VA01-1521-024000</t>
  </si>
  <si>
    <t>OPAPCCC</t>
  </si>
  <si>
    <t>PLASTIC CHAIN CONNECTOR - CLEAR</t>
  </si>
  <si>
    <t>VA01-1501-001000</t>
  </si>
  <si>
    <t>OPAPCCW</t>
  </si>
  <si>
    <t>PLASTIC CHAIN CONNECTOR - WHITE</t>
  </si>
  <si>
    <t>VA01-1501-069000</t>
  </si>
  <si>
    <t>OPAPCCB</t>
  </si>
  <si>
    <t>PLASTIC CHAIN CONNECTOR - BARLEY</t>
  </si>
  <si>
    <t>VA01-1501-283000</t>
  </si>
  <si>
    <t>OPACSB6S</t>
  </si>
  <si>
    <t>CHAIN STOP BALL 6.35MM - SILVER</t>
  </si>
  <si>
    <t>VA92-1008-020006</t>
  </si>
  <si>
    <t>CHAIN STOP BALL - 6.35MM - SILVER</t>
  </si>
  <si>
    <t>OPACSB8S</t>
  </si>
  <si>
    <t>CHAIN STOP BALL 8MM - SILVER</t>
  </si>
  <si>
    <t>VA92-1008-020008</t>
  </si>
  <si>
    <t>CHAIN STOP BALL - 8MM - SILVER</t>
  </si>
  <si>
    <t>OPACSBL8C</t>
  </si>
  <si>
    <t>CHAIN STOPPER BARREL 8MM - CLEAR</t>
  </si>
  <si>
    <t>VA92-1010-001008</t>
  </si>
  <si>
    <t>OPACSWW</t>
  </si>
  <si>
    <t>CHAIN STOPPER  WASHER</t>
  </si>
  <si>
    <t>VA92-8236-001000</t>
  </si>
  <si>
    <t>OPACTWSPW</t>
  </si>
  <si>
    <t>CHAIN TENSIONERS AND SCREWS - WHITE</t>
  </si>
  <si>
    <t>RB91-1321-069000</t>
  </si>
  <si>
    <t>OPACTWSPBL</t>
  </si>
  <si>
    <t>CHAIN TENSIONERS AND SCREWS - BLACK</t>
  </si>
  <si>
    <t>RB91-1321-050001</t>
  </si>
  <si>
    <t>OPACTWSPSS</t>
  </si>
  <si>
    <t>CHAIN TENSIONERS AND SCREWS - SANDSTONE</t>
  </si>
  <si>
    <t>RB91-1321-269001</t>
  </si>
  <si>
    <t>OPACTWSPB</t>
  </si>
  <si>
    <t>CHAIN TENSIONERS AND SCREWS - BARLEY</t>
  </si>
  <si>
    <t>RB91-1321-283001</t>
  </si>
  <si>
    <t>CHAIN TENSIONERS AND SCREWS - SILVER GREY</t>
  </si>
  <si>
    <t>RB91-1321-338001</t>
  </si>
  <si>
    <t>OPACTHWSC</t>
  </si>
  <si>
    <t>CHAIN TENSION HOOK 'SMALL' &amp; SCREW - CLEAR</t>
  </si>
  <si>
    <t>SS91-1312-001040</t>
  </si>
  <si>
    <t>OPACSWD</t>
  </si>
  <si>
    <t xml:space="preserve">CHAIN SAFETY WARNING DEVICE </t>
  </si>
  <si>
    <t>HD91-0105-000002</t>
  </si>
  <si>
    <t>CHAIN SAFETY WARNING DEVICE</t>
  </si>
  <si>
    <t>OPAPSWD</t>
  </si>
  <si>
    <t>PACKAGING SAFETY WARNING DEVICE</t>
  </si>
  <si>
    <t>HD91-0116-000001</t>
  </si>
  <si>
    <t>OPAUCTPW</t>
  </si>
  <si>
    <t>UNIVERSAL CHAIN TENSIONER - WHITE</t>
  </si>
  <si>
    <t>RB91-1325-069000</t>
  </si>
  <si>
    <t>OPAUCTPC</t>
  </si>
  <si>
    <t>UNIVERSAL CHAIN TENSIONER - CLEAR</t>
  </si>
  <si>
    <t>RB91-1325-001000</t>
  </si>
  <si>
    <t>OPAUCTPBL</t>
  </si>
  <si>
    <t>UNIVERSAL CHAIN TENSIONER - BLACK</t>
  </si>
  <si>
    <t>RB91-1325-050000</t>
  </si>
  <si>
    <t>OPACHTDTWSPW</t>
  </si>
  <si>
    <t>CHAINHOLDER TD TENSIONER WITH SCREWS</t>
  </si>
  <si>
    <t>RB91-1331-069000</t>
  </si>
  <si>
    <t>OPACHSFBWSPW</t>
  </si>
  <si>
    <t>CHAINHOLDER SIDE FIX BRACKET WITH SCREWS</t>
  </si>
  <si>
    <t>RB91-1338-001310</t>
  </si>
  <si>
    <t>OPACHFFBWSPW</t>
  </si>
  <si>
    <t>CHAINHOLDER  FLOOR FIX BRACKET WITH SCREWS</t>
  </si>
  <si>
    <t>RB91-1338-069210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</si>
</sst>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0;[Red]0"/>
    <numFmt numFmtId="167" formatCode="_-&quot;$&quot;* #,##0_-;\-&quot;$&quot;* #,##0_-;_-&quot;$&quot;* &quot;-&quot;??_-;_-@_-"/>
    <numFmt numFmtId="168" formatCode="_-&quot;$&quot;* #,##0.00_-;\-&quot;$&quot;* #,##0.00_-;_-&quot;$&quot;* &quot;-&quot;??_-;_-@_-"/>
    <numFmt numFmtId="169" formatCode="_(&quot;$&quot;* #,##0_);_(&quot;$&quot;* \(#,##0\);_(&quot;$&quot;* &quot;-&quot;??_);_(@_)"/>
    <numFmt numFmtId="170" formatCode="0.0"/>
    <numFmt numFmtId="171" formatCode="0.000"/>
  </numFmts>
  <fonts count="79"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4"/>
      <color indexed="12"/>
      <name val="Arial Narrow"/>
      <family val="2"/>
    </font>
    <font>
      <sz val="10"/>
      <name val="Arial"/>
      <family val="2"/>
    </font>
    <font>
      <sz val="8"/>
      <color indexed="8"/>
      <name val="Arial Narrow"/>
      <family val="2"/>
    </font>
    <font>
      <sz val="8"/>
      <name val="Arial Narrow"/>
      <family val="2"/>
    </font>
    <font>
      <sz val="10"/>
      <color indexed="10"/>
      <name val="Arial Narrow"/>
      <family val="2"/>
    </font>
    <font>
      <sz val="9"/>
      <color indexed="8"/>
      <name val="Arial Narrow"/>
      <family val="2"/>
    </font>
    <font>
      <sz val="10"/>
      <color indexed="14"/>
      <name val="Arial Narrow"/>
      <family val="2"/>
    </font>
    <font>
      <sz val="10"/>
      <color indexed="9"/>
      <name val="Arial Narrow"/>
      <family val="2"/>
    </font>
    <font>
      <b/>
      <sz val="10"/>
      <color indexed="9"/>
      <name val="Arial Narrow"/>
      <family val="2"/>
    </font>
    <font>
      <sz val="8.5"/>
      <name val="Arial Narrow"/>
      <family val="2"/>
    </font>
    <font>
      <u/>
      <sz val="10"/>
      <color theme="10"/>
      <name val="Arial"/>
      <family val="2"/>
    </font>
    <font>
      <b/>
      <i/>
      <u/>
      <sz val="18"/>
      <color theme="4" tint="-0.249977111117893"/>
      <name val="Lucida Bright"/>
      <family val="1"/>
    </font>
    <font>
      <sz val="11"/>
      <color indexed="9"/>
      <name val="Arial Narrow"/>
      <family val="2"/>
    </font>
    <font>
      <b/>
      <sz val="11"/>
      <color indexed="9"/>
      <name val="Arial Narrow"/>
      <family val="2"/>
    </font>
    <font>
      <b/>
      <sz val="12"/>
      <color theme="4" tint="-0.249977111117893"/>
      <name val="Arial Narrow"/>
      <family val="2"/>
    </font>
    <font>
      <b/>
      <sz val="11"/>
      <color rgb="FFFFC000"/>
      <name val="Arial Narrow"/>
      <family val="2"/>
    </font>
    <font>
      <sz val="11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11"/>
      <name val="Arial Narrow"/>
      <family val="2"/>
    </font>
    <font>
      <sz val="11"/>
      <color rgb="FF000000"/>
      <name val="Calibri"/>
      <family val="2"/>
      <scheme val="minor"/>
    </font>
    <font>
      <sz val="13.5"/>
      <color rgb="FF1A1B1C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Helvetica Neue"/>
      <family val="2"/>
    </font>
    <font>
      <sz val="10"/>
      <name val="-webkit-standard"/>
    </font>
    <font>
      <sz val="10"/>
      <color theme="4"/>
      <name val="Arial"/>
      <family val="2"/>
    </font>
    <font>
      <b/>
      <sz val="10"/>
      <color theme="4"/>
      <name val="Arial"/>
      <family val="2"/>
    </font>
    <font>
      <sz val="10"/>
      <color theme="3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sz val="9"/>
      <name val="Arial"/>
      <family val="2"/>
    </font>
    <font>
      <sz val="11"/>
      <name val="Arial"/>
      <family val="2"/>
    </font>
    <font>
      <sz val="11"/>
      <name val="CIDFont+F2"/>
    </font>
    <font>
      <sz val="9"/>
      <color theme="2"/>
      <name val="Arial Narrow"/>
      <family val="2"/>
    </font>
    <font>
      <sz val="9"/>
      <color theme="1"/>
      <name val="Arial Narrow"/>
      <family val="2"/>
    </font>
    <font>
      <sz val="10"/>
      <color theme="2" tint="-9.9978637043366805E-2"/>
      <name val="Arial Narrow"/>
      <family val="2"/>
    </font>
    <font>
      <sz val="9"/>
      <color theme="2" tint="-9.9978637043366805E-2"/>
      <name val="Arial Narrow"/>
      <family val="2"/>
    </font>
    <font>
      <sz val="8"/>
      <color theme="2" tint="-9.9978637043366805E-2"/>
      <name val="Arial Narrow"/>
      <family val="2"/>
    </font>
    <font>
      <sz val="10"/>
      <name val="Calibri"/>
      <family val="2"/>
      <scheme val="minor"/>
    </font>
    <font>
      <b/>
      <sz val="9"/>
      <color theme="8" tint="-0.499984740745262"/>
      <name val="Arial Narrow"/>
      <family val="2"/>
    </font>
    <font>
      <sz val="9"/>
      <color theme="2" tint="-0.499984740745262"/>
      <name val="Arial Narrow"/>
      <family val="2"/>
    </font>
    <font>
      <sz val="10"/>
      <color theme="2" tint="-0.499984740745262"/>
      <name val="Arial Narrow"/>
      <family val="2"/>
    </font>
    <font>
      <b/>
      <sz val="9"/>
      <color theme="2" tint="-0.499984740745262"/>
      <name val="Arial Narrow"/>
      <family val="2"/>
    </font>
    <font>
      <sz val="11"/>
      <color theme="2" tint="-0.499984740745262"/>
      <name val="Arial Narrow"/>
      <family val="2"/>
    </font>
    <font>
      <sz val="9"/>
      <color theme="2" tint="-0.249977111117893"/>
      <name val="Arial Narrow"/>
      <family val="2"/>
    </font>
    <font>
      <sz val="10"/>
      <color theme="2" tint="-0.249977111117893"/>
      <name val="Arial Narrow"/>
      <family val="2"/>
    </font>
    <font>
      <b/>
      <sz val="9"/>
      <color theme="2" tint="-0.249977111117893"/>
      <name val="Arial Narrow"/>
      <family val="2"/>
    </font>
    <font>
      <sz val="10"/>
      <color theme="2" tint="-0.249977111117893"/>
      <name val="Arial"/>
      <family val="2"/>
    </font>
    <font>
      <sz val="11"/>
      <color theme="2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9" tint="-0.249977111117893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Arial Narrow"/>
      <family val="2"/>
    </font>
    <font>
      <b/>
      <sz val="18"/>
      <color theme="1"/>
      <name val="Calibri"/>
      <family val="2"/>
      <scheme val="minor"/>
    </font>
    <font>
      <sz val="12"/>
      <color rgb="FFFFFFFF"/>
      <name val="Calibri"/>
      <family val="2"/>
      <scheme val="minor"/>
    </font>
    <font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name val="Calibri"/>
      <family val="2"/>
    </font>
    <font>
      <sz val="10"/>
      <name val="Calibri"/>
      <family val="2"/>
    </font>
    <font>
      <sz val="8"/>
      <color rgb="FF000000"/>
      <name val="Calibri"/>
      <family val="2"/>
    </font>
    <font>
      <b/>
      <sz val="9"/>
      <color rgb="FFFFC000"/>
      <name val="Arial Narrow"/>
      <family val="2"/>
    </font>
    <font>
      <b/>
      <sz val="8"/>
      <name val="Arial Narrow"/>
      <family val="2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lightGrid">
        <fgColor theme="5" tint="-0.24994659260841701"/>
        <bgColor theme="8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29B1C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4682B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FDF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0070C0"/>
        <bgColor rgb="FF000000"/>
      </patternFill>
    </fill>
  </fills>
  <borders count="16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auto="1"/>
      </right>
      <top style="thin">
        <color theme="4" tint="-0.249977111117893"/>
      </top>
      <bottom/>
      <diagonal/>
    </border>
    <border>
      <left style="thin">
        <color auto="1"/>
      </left>
      <right style="thin">
        <color auto="1"/>
      </right>
      <top style="thin">
        <color theme="4" tint="-0.249977111117893"/>
      </top>
      <bottom/>
      <diagonal/>
    </border>
    <border>
      <left style="thin">
        <color auto="1"/>
      </left>
      <right/>
      <top style="thin">
        <color theme="4" tint="-0.249977111117893"/>
      </top>
      <bottom/>
      <diagonal/>
    </border>
    <border>
      <left style="medium">
        <color theme="4" tint="-0.249977111117893"/>
      </left>
      <right style="thin">
        <color auto="1"/>
      </right>
      <top style="thin">
        <color theme="4" tint="-0.249977111117893"/>
      </top>
      <bottom/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auto="1"/>
      </bottom>
      <diagonal/>
    </border>
    <border>
      <left style="medium">
        <color theme="4" tint="-0.249977111117893"/>
      </left>
      <right/>
      <top style="medium">
        <color indexed="64"/>
      </top>
      <bottom/>
      <diagonal/>
    </border>
    <border>
      <left style="thin">
        <color theme="4" tint="-0.249977111117893"/>
      </left>
      <right/>
      <top style="thin">
        <color auto="1"/>
      </top>
      <bottom style="thin">
        <color auto="1"/>
      </bottom>
      <diagonal/>
    </border>
    <border>
      <left style="medium">
        <color theme="4" tint="-0.249977111117893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theme="4" tint="-0.249977111117893"/>
      </left>
      <right style="thin">
        <color auto="1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auto="1"/>
      </left>
      <right style="thin">
        <color auto="1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auto="1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auto="1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auto="1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auto="1"/>
      </top>
      <bottom style="thin">
        <color auto="1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thin">
        <color rgb="FFFFC000"/>
      </bottom>
      <diagonal/>
    </border>
    <border>
      <left style="medium">
        <color rgb="FFFFC000"/>
      </left>
      <right style="medium">
        <color rgb="FFFFC000"/>
      </right>
      <top style="thin">
        <color rgb="FFFFC000"/>
      </top>
      <bottom style="thin">
        <color rgb="FFFFC000"/>
      </bottom>
      <diagonal/>
    </border>
    <border>
      <left/>
      <right/>
      <top/>
      <bottom style="thick">
        <color theme="5" tint="-0.249977111117893"/>
      </bottom>
      <diagonal/>
    </border>
    <border>
      <left/>
      <right style="thick">
        <color theme="5" tint="-0.249977111117893"/>
      </right>
      <top/>
      <bottom style="thick">
        <color theme="5" tint="-0.249977111117893"/>
      </bottom>
      <diagonal/>
    </border>
    <border>
      <left/>
      <right style="thick">
        <color theme="5" tint="-0.249977111117893"/>
      </right>
      <top/>
      <bottom/>
      <diagonal/>
    </border>
    <border>
      <left style="thick">
        <color theme="5" tint="-0.249977111117893"/>
      </left>
      <right/>
      <top/>
      <bottom/>
      <diagonal/>
    </border>
    <border>
      <left/>
      <right/>
      <top style="thick">
        <color theme="5" tint="-0.249977111117893"/>
      </top>
      <bottom/>
      <diagonal/>
    </border>
    <border>
      <left/>
      <right style="thick">
        <color theme="5" tint="-0.249977111117893"/>
      </right>
      <top style="thick">
        <color theme="5" tint="-0.249977111117893"/>
      </top>
      <bottom/>
      <diagonal/>
    </border>
    <border>
      <left style="thick">
        <color theme="5" tint="-0.249977111117893"/>
      </left>
      <right/>
      <top style="thick">
        <color theme="5" tint="-0.249977111117893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medium">
        <color theme="5" tint="-0.249977111117893"/>
      </left>
      <right/>
      <top style="medium">
        <color theme="5" tint="-0.249977111117893"/>
      </top>
      <bottom/>
      <diagonal/>
    </border>
    <border>
      <left/>
      <right/>
      <top style="medium">
        <color theme="5" tint="-0.249977111117893"/>
      </top>
      <bottom/>
      <diagonal/>
    </border>
    <border>
      <left/>
      <right style="medium">
        <color theme="5" tint="-0.249977111117893"/>
      </right>
      <top style="medium">
        <color theme="5" tint="-0.249977111117893"/>
      </top>
      <bottom/>
      <diagonal/>
    </border>
    <border>
      <left style="medium">
        <color theme="5" tint="-0.249977111117893"/>
      </left>
      <right/>
      <top/>
      <bottom/>
      <diagonal/>
    </border>
    <border>
      <left/>
      <right style="medium">
        <color theme="5" tint="-0.249977111117893"/>
      </right>
      <top/>
      <bottom/>
      <diagonal/>
    </border>
    <border>
      <left style="medium">
        <color theme="5" tint="-0.249977111117893"/>
      </left>
      <right/>
      <top/>
      <bottom style="medium">
        <color theme="5" tint="-0.249977111117893"/>
      </bottom>
      <diagonal/>
    </border>
    <border>
      <left/>
      <right/>
      <top/>
      <bottom style="medium">
        <color theme="5" tint="-0.249977111117893"/>
      </bottom>
      <diagonal/>
    </border>
    <border>
      <left/>
      <right style="medium">
        <color theme="5" tint="-0.249977111117893"/>
      </right>
      <top/>
      <bottom style="medium">
        <color theme="5" tint="-0.249977111117893"/>
      </bottom>
      <diagonal/>
    </border>
    <border>
      <left style="medium">
        <color theme="5" tint="-0.249977111117893"/>
      </left>
      <right/>
      <top style="medium">
        <color theme="5" tint="-0.249977111117893"/>
      </top>
      <bottom style="hair">
        <color auto="1"/>
      </bottom>
      <diagonal/>
    </border>
    <border>
      <left/>
      <right/>
      <top style="medium">
        <color theme="5" tint="-0.249977111117893"/>
      </top>
      <bottom style="hair">
        <color auto="1"/>
      </bottom>
      <diagonal/>
    </border>
    <border>
      <left/>
      <right style="medium">
        <color theme="5" tint="-0.249977111117893"/>
      </right>
      <top style="medium">
        <color theme="5" tint="-0.249977111117893"/>
      </top>
      <bottom style="hair">
        <color auto="1"/>
      </bottom>
      <diagonal/>
    </border>
    <border>
      <left style="medium">
        <color theme="5" tint="-0.249977111117893"/>
      </left>
      <right/>
      <top style="hair">
        <color auto="1"/>
      </top>
      <bottom/>
      <diagonal/>
    </border>
    <border>
      <left style="thick">
        <color theme="5" tint="-0.249977111117893"/>
      </left>
      <right/>
      <top/>
      <bottom style="medium">
        <color auto="1"/>
      </bottom>
      <diagonal/>
    </border>
    <border>
      <left style="thick">
        <color theme="5" tint="-0.249977111117893"/>
      </left>
      <right/>
      <top style="hair">
        <color auto="1"/>
      </top>
      <bottom style="thick">
        <color theme="5" tint="-0.249977111117893"/>
      </bottom>
      <diagonal/>
    </border>
    <border>
      <left style="thick">
        <color theme="5" tint="-0.249977111117893"/>
      </left>
      <right/>
      <top/>
      <bottom style="thick">
        <color theme="5" tint="-0.249977111117893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 style="medium">
        <color theme="4" tint="-0.249977111117893"/>
      </left>
      <right/>
      <top style="medium">
        <color theme="4" tint="-0.249977111117893"/>
      </top>
      <bottom style="thin">
        <color indexed="64"/>
      </bottom>
      <diagonal/>
    </border>
    <border>
      <left/>
      <right/>
      <top style="medium">
        <color theme="4" tint="-0.249977111117893"/>
      </top>
      <bottom/>
      <diagonal/>
    </border>
    <border>
      <left/>
      <right style="medium">
        <color theme="4" tint="-0.249977111117893"/>
      </right>
      <top style="medium">
        <color theme="4" tint="-0.249977111117893"/>
      </top>
      <bottom/>
      <diagonal/>
    </border>
    <border>
      <left style="medium">
        <color theme="4" tint="-0.249977111117893"/>
      </left>
      <right/>
      <top style="thin">
        <color indexed="64"/>
      </top>
      <bottom style="medium">
        <color theme="4" tint="-0.249977111117893"/>
      </bottom>
      <diagonal/>
    </border>
    <border>
      <left/>
      <right style="medium">
        <color theme="4" tint="-0.249977111117893"/>
      </right>
      <top/>
      <bottom style="medium">
        <color theme="4" tint="-0.249977111117893"/>
      </bottom>
      <diagonal/>
    </border>
    <border>
      <left style="thick">
        <color rgb="FF0070C0"/>
      </left>
      <right/>
      <top style="medium">
        <color theme="4" tint="-0.249977111117893"/>
      </top>
      <bottom/>
      <diagonal/>
    </border>
    <border>
      <left/>
      <right style="medium">
        <color theme="5" tint="-0.249977111117893"/>
      </right>
      <top style="medium">
        <color theme="4" tint="-0.249977111117893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theme="4" tint="-0.249977111117893"/>
      </left>
      <right/>
      <top style="medium">
        <color theme="4" tint="-0.249977111117893"/>
      </top>
      <bottom/>
      <diagonal/>
    </border>
    <border>
      <left style="medium">
        <color auto="1"/>
      </left>
      <right style="medium">
        <color theme="4" tint="-0.249977111117893"/>
      </right>
      <top style="medium">
        <color theme="4" tint="-0.249977111117893"/>
      </top>
      <bottom style="medium">
        <color auto="1"/>
      </bottom>
      <diagonal/>
    </border>
    <border>
      <left/>
      <right style="medium">
        <color theme="4" tint="-0.249977111117893"/>
      </right>
      <top/>
      <bottom/>
      <diagonal/>
    </border>
    <border>
      <left style="medium">
        <color theme="4" tint="-0.249977111117893"/>
      </left>
      <right/>
      <top/>
      <bottom style="medium">
        <color theme="4" tint="-0.249977111117893"/>
      </bottom>
      <diagonal/>
    </border>
    <border>
      <left style="medium">
        <color indexed="10"/>
      </left>
      <right style="medium">
        <color theme="4" tint="-0.249977111117893"/>
      </right>
      <top style="medium">
        <color indexed="10"/>
      </top>
      <bottom style="medium">
        <color theme="4" tint="-0.249977111117893"/>
      </bottom>
      <diagonal/>
    </border>
    <border>
      <left style="thick">
        <color rgb="FF0070C0"/>
      </left>
      <right/>
      <top/>
      <bottom/>
      <diagonal/>
    </border>
    <border>
      <left style="medium">
        <color theme="4" tint="-0.249977111117893"/>
      </left>
      <right/>
      <top style="thick">
        <color theme="4" tint="-0.249977111117893"/>
      </top>
      <bottom/>
      <diagonal/>
    </border>
    <border>
      <left/>
      <right/>
      <top style="thick">
        <color theme="4" tint="-0.249977111117893"/>
      </top>
      <bottom/>
      <diagonal/>
    </border>
    <border>
      <left style="medium">
        <color theme="4" tint="-0.249977111117893"/>
      </left>
      <right/>
      <top/>
      <bottom style="thick">
        <color theme="4" tint="-0.249977111117893"/>
      </bottom>
      <diagonal/>
    </border>
    <border>
      <left/>
      <right/>
      <top/>
      <bottom style="thick">
        <color theme="4" tint="-0.249977111117893"/>
      </bottom>
      <diagonal/>
    </border>
    <border>
      <left style="medium">
        <color theme="5" tint="-0.249977111117893"/>
      </left>
      <right/>
      <top/>
      <bottom style="thick">
        <color theme="4" tint="-0.249977111117893"/>
      </bottom>
      <diagonal/>
    </border>
    <border>
      <left/>
      <right style="medium">
        <color theme="5" tint="-0.249977111117893"/>
      </right>
      <top/>
      <bottom style="thick">
        <color theme="4" tint="-0.24997711111789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0" tint="-0.34998626667073579"/>
      </left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5" tint="-0.249977111117893"/>
      </left>
      <right style="thick">
        <color theme="5" tint="-0.249977111117893"/>
      </right>
      <top/>
      <bottom style="thick">
        <color theme="5" tint="-0.249977111117893"/>
      </bottom>
      <diagonal/>
    </border>
    <border>
      <left style="thick">
        <color theme="5" tint="-0.249977111117893"/>
      </left>
      <right style="thick">
        <color theme="5" tint="-0.249977111117893"/>
      </right>
      <top/>
      <bottom/>
      <diagonal/>
    </border>
    <border>
      <left style="thick">
        <color theme="5" tint="-0.249977111117893"/>
      </left>
      <right style="thick">
        <color theme="5" tint="-0.249977111117893"/>
      </right>
      <top style="thick">
        <color theme="5" tint="-0.249977111117893"/>
      </top>
      <bottom/>
      <diagonal/>
    </border>
    <border>
      <left style="thick">
        <color theme="5" tint="-0.249977111117893"/>
      </left>
      <right style="thick">
        <color theme="5" tint="-0.249977111117893"/>
      </right>
      <top style="thick">
        <color theme="5" tint="-0.249977111117893"/>
      </top>
      <bottom style="thick">
        <color theme="5" tint="-0.249977111117893"/>
      </bottom>
      <diagonal/>
    </border>
    <border>
      <left style="hair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theme="4" tint="-0.249977111117893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theme="4" tint="-0.249977111117893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theme="4" tint="-0.249977111117893"/>
      </right>
      <top style="thin">
        <color auto="1"/>
      </top>
      <bottom style="thin">
        <color auto="1"/>
      </bottom>
      <diagonal/>
    </border>
    <border>
      <left/>
      <right style="medium">
        <color theme="4" tint="-0.249977111117893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C65911"/>
      </top>
      <bottom/>
      <diagonal/>
    </border>
    <border>
      <left/>
      <right/>
      <top style="thin">
        <color theme="4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9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" fillId="0" borderId="0"/>
    <xf numFmtId="8" fontId="2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1" fillId="0" borderId="0"/>
    <xf numFmtId="168" fontId="6" fillId="0" borderId="0" applyFont="0" applyFill="0" applyBorder="0" applyAlignment="0" applyProtection="0"/>
  </cellStyleXfs>
  <cellXfs count="855">
    <xf numFmtId="0" fontId="0" fillId="0" borderId="0" xfId="0"/>
    <xf numFmtId="0" fontId="3" fillId="0" borderId="0" xfId="2" applyFont="1"/>
    <xf numFmtId="0" fontId="4" fillId="0" borderId="0" xfId="2" applyFont="1"/>
    <xf numFmtId="2" fontId="3" fillId="0" borderId="0" xfId="2" applyNumberFormat="1" applyFont="1"/>
    <xf numFmtId="0" fontId="4" fillId="0" borderId="2" xfId="2" applyFont="1" applyBorder="1"/>
    <xf numFmtId="0" fontId="4" fillId="0" borderId="3" xfId="0" applyFont="1" applyBorder="1"/>
    <xf numFmtId="0" fontId="3" fillId="0" borderId="3" xfId="0" applyFont="1" applyBorder="1"/>
    <xf numFmtId="0" fontId="3" fillId="0" borderId="4" xfId="2" applyFont="1" applyBorder="1"/>
    <xf numFmtId="0" fontId="3" fillId="0" borderId="5" xfId="2" applyFont="1" applyBorder="1" applyAlignment="1">
      <alignment horizontal="center"/>
    </xf>
    <xf numFmtId="0" fontId="4" fillId="0" borderId="6" xfId="2" applyFont="1" applyBorder="1"/>
    <xf numFmtId="0" fontId="3" fillId="0" borderId="7" xfId="0" applyFont="1" applyBorder="1"/>
    <xf numFmtId="0" fontId="3" fillId="0" borderId="8" xfId="2" applyFont="1" applyBorder="1" applyAlignment="1">
      <alignment horizontal="center"/>
    </xf>
    <xf numFmtId="164" fontId="3" fillId="2" borderId="0" xfId="2" applyNumberFormat="1" applyFont="1" applyFill="1"/>
    <xf numFmtId="0" fontId="7" fillId="0" borderId="9" xfId="2" applyFont="1" applyBorder="1" applyAlignment="1">
      <alignment horizontal="left"/>
    </xf>
    <xf numFmtId="0" fontId="3" fillId="0" borderId="10" xfId="0" applyFont="1" applyBorder="1"/>
    <xf numFmtId="4" fontId="3" fillId="0" borderId="11" xfId="2" applyNumberFormat="1" applyFont="1" applyBorder="1"/>
    <xf numFmtId="2" fontId="8" fillId="0" borderId="12" xfId="2" applyNumberFormat="1" applyFont="1" applyBorder="1"/>
    <xf numFmtId="0" fontId="8" fillId="0" borderId="13" xfId="2" applyFont="1" applyBorder="1"/>
    <xf numFmtId="2" fontId="8" fillId="0" borderId="14" xfId="2" applyNumberFormat="1" applyFont="1" applyBorder="1"/>
    <xf numFmtId="0" fontId="4" fillId="0" borderId="4" xfId="2" applyFont="1" applyBorder="1"/>
    <xf numFmtId="0" fontId="8" fillId="0" borderId="15" xfId="2" applyFont="1" applyBorder="1"/>
    <xf numFmtId="4" fontId="8" fillId="0" borderId="0" xfId="2" applyNumberFormat="1" applyFont="1"/>
    <xf numFmtId="2" fontId="3" fillId="0" borderId="16" xfId="2" applyNumberFormat="1" applyFont="1" applyBorder="1"/>
    <xf numFmtId="0" fontId="3" fillId="0" borderId="15" xfId="2" applyFont="1" applyBorder="1"/>
    <xf numFmtId="4" fontId="3" fillId="0" borderId="0" xfId="2" applyNumberFormat="1" applyFont="1"/>
    <xf numFmtId="0" fontId="3" fillId="0" borderId="0" xfId="2" applyFont="1" applyAlignment="1">
      <alignment wrapText="1"/>
    </xf>
    <xf numFmtId="0" fontId="3" fillId="0" borderId="13" xfId="2" applyFont="1" applyBorder="1"/>
    <xf numFmtId="0" fontId="8" fillId="0" borderId="0" xfId="2" applyFont="1"/>
    <xf numFmtId="0" fontId="9" fillId="0" borderId="13" xfId="2" applyFont="1" applyBorder="1"/>
    <xf numFmtId="2" fontId="8" fillId="0" borderId="0" xfId="2" applyNumberFormat="1" applyFont="1"/>
    <xf numFmtId="0" fontId="3" fillId="0" borderId="17" xfId="2" applyFont="1" applyBorder="1"/>
    <xf numFmtId="0" fontId="3" fillId="0" borderId="18" xfId="2" applyFont="1" applyBorder="1"/>
    <xf numFmtId="2" fontId="8" fillId="0" borderId="19" xfId="2" applyNumberFormat="1" applyFont="1" applyBorder="1"/>
    <xf numFmtId="0" fontId="3" fillId="0" borderId="20" xfId="2" applyFont="1" applyBorder="1"/>
    <xf numFmtId="0" fontId="4" fillId="0" borderId="21" xfId="2" applyFont="1" applyBorder="1"/>
    <xf numFmtId="0" fontId="3" fillId="0" borderId="21" xfId="2" applyFont="1" applyBorder="1"/>
    <xf numFmtId="2" fontId="8" fillId="0" borderId="11" xfId="2" applyNumberFormat="1" applyFont="1" applyBorder="1"/>
    <xf numFmtId="0" fontId="10" fillId="0" borderId="20" xfId="2" applyFont="1" applyBorder="1" applyAlignment="1">
      <alignment horizontal="right"/>
    </xf>
    <xf numFmtId="0" fontId="10" fillId="0" borderId="21" xfId="2" applyFont="1" applyBorder="1" applyAlignment="1">
      <alignment horizontal="right"/>
    </xf>
    <xf numFmtId="4" fontId="3" fillId="0" borderId="21" xfId="2" applyNumberFormat="1" applyFont="1" applyBorder="1"/>
    <xf numFmtId="0" fontId="11" fillId="0" borderId="0" xfId="2" applyFont="1"/>
    <xf numFmtId="0" fontId="3" fillId="0" borderId="9" xfId="2" applyFont="1" applyBorder="1"/>
    <xf numFmtId="0" fontId="9" fillId="0" borderId="15" xfId="2" applyFont="1" applyBorder="1"/>
    <xf numFmtId="0" fontId="12" fillId="0" borderId="0" xfId="2" applyFont="1"/>
    <xf numFmtId="0" fontId="13" fillId="0" borderId="0" xfId="2" applyFont="1"/>
    <xf numFmtId="2" fontId="8" fillId="0" borderId="11" xfId="2" applyNumberFormat="1" applyFont="1" applyBorder="1" applyAlignment="1">
      <alignment horizontal="right"/>
    </xf>
    <xf numFmtId="2" fontId="13" fillId="0" borderId="0" xfId="2" applyNumberFormat="1" applyFont="1" applyAlignment="1">
      <alignment horizontal="left"/>
    </xf>
    <xf numFmtId="165" fontId="14" fillId="0" borderId="0" xfId="3" applyNumberFormat="1" applyFont="1" applyAlignment="1">
      <alignment horizontal="left"/>
    </xf>
    <xf numFmtId="0" fontId="3" fillId="0" borderId="0" xfId="2" applyFont="1" applyAlignment="1">
      <alignment horizontal="centerContinuous"/>
    </xf>
    <xf numFmtId="0" fontId="13" fillId="0" borderId="0" xfId="2" applyFont="1" applyAlignment="1">
      <alignment horizontal="left"/>
    </xf>
    <xf numFmtId="0" fontId="15" fillId="0" borderId="0" xfId="1" applyAlignment="1" applyProtection="1">
      <alignment horizontal="left"/>
    </xf>
    <xf numFmtId="0" fontId="17" fillId="0" borderId="0" xfId="2" applyFont="1"/>
    <xf numFmtId="0" fontId="17" fillId="0" borderId="0" xfId="2" applyFont="1" applyAlignment="1">
      <alignment horizontal="right"/>
    </xf>
    <xf numFmtId="0" fontId="18" fillId="0" borderId="0" xfId="2" applyFont="1" applyAlignment="1">
      <alignment horizontal="left"/>
    </xf>
    <xf numFmtId="0" fontId="21" fillId="0" borderId="0" xfId="2" applyFont="1"/>
    <xf numFmtId="0" fontId="22" fillId="0" borderId="0" xfId="2" applyFont="1" applyAlignment="1">
      <alignment horizontal="center" vertical="center"/>
    </xf>
    <xf numFmtId="0" fontId="22" fillId="5" borderId="23" xfId="4" applyFont="1" applyFill="1" applyBorder="1" applyAlignment="1">
      <alignment horizontal="center" vertical="center"/>
    </xf>
    <xf numFmtId="0" fontId="22" fillId="5" borderId="24" xfId="4" applyFont="1" applyFill="1" applyBorder="1" applyAlignment="1">
      <alignment horizontal="center" vertical="center"/>
    </xf>
    <xf numFmtId="0" fontId="22" fillId="5" borderId="25" xfId="4" applyFont="1" applyFill="1" applyBorder="1" applyAlignment="1">
      <alignment horizontal="center" vertical="center"/>
    </xf>
    <xf numFmtId="0" fontId="22" fillId="5" borderId="26" xfId="4" applyFont="1" applyFill="1" applyBorder="1" applyAlignment="1">
      <alignment horizontal="center" vertical="center"/>
    </xf>
    <xf numFmtId="0" fontId="22" fillId="5" borderId="27" xfId="2" applyFont="1" applyFill="1" applyBorder="1" applyAlignment="1">
      <alignment horizontal="center" vertical="center"/>
    </xf>
    <xf numFmtId="1" fontId="23" fillId="0" borderId="4" xfId="2" applyNumberFormat="1" applyFont="1" applyBorder="1" applyAlignment="1">
      <alignment horizontal="center" vertical="center"/>
    </xf>
    <xf numFmtId="1" fontId="23" fillId="0" borderId="28" xfId="2" applyNumberFormat="1" applyFont="1" applyBorder="1" applyAlignment="1">
      <alignment horizontal="center" vertical="center"/>
    </xf>
    <xf numFmtId="0" fontId="22" fillId="5" borderId="29" xfId="2" applyFont="1" applyFill="1" applyBorder="1" applyAlignment="1">
      <alignment horizontal="center" vertical="center"/>
    </xf>
    <xf numFmtId="1" fontId="23" fillId="0" borderId="15" xfId="2" applyNumberFormat="1" applyFont="1" applyBorder="1" applyAlignment="1">
      <alignment horizontal="center" vertical="center"/>
    </xf>
    <xf numFmtId="1" fontId="23" fillId="0" borderId="0" xfId="2" applyNumberFormat="1" applyFont="1" applyAlignment="1">
      <alignment horizontal="center" vertical="center"/>
    </xf>
    <xf numFmtId="1" fontId="23" fillId="0" borderId="30" xfId="2" applyNumberFormat="1" applyFont="1" applyBorder="1" applyAlignment="1">
      <alignment horizontal="center" vertical="center"/>
    </xf>
    <xf numFmtId="1" fontId="23" fillId="0" borderId="12" xfId="2" applyNumberFormat="1" applyFont="1" applyBorder="1" applyAlignment="1">
      <alignment horizontal="center" vertical="center"/>
    </xf>
    <xf numFmtId="1" fontId="23" fillId="0" borderId="31" xfId="2" applyNumberFormat="1" applyFont="1" applyBorder="1" applyAlignment="1">
      <alignment horizontal="center" vertical="center"/>
    </xf>
    <xf numFmtId="1" fontId="23" fillId="0" borderId="1" xfId="2" applyNumberFormat="1" applyFont="1" applyBorder="1" applyAlignment="1">
      <alignment horizontal="center" vertical="center"/>
    </xf>
    <xf numFmtId="1" fontId="23" fillId="0" borderId="32" xfId="2" applyNumberFormat="1" applyFont="1" applyBorder="1" applyAlignment="1">
      <alignment horizontal="center" vertical="center"/>
    </xf>
    <xf numFmtId="1" fontId="23" fillId="0" borderId="33" xfId="2" applyNumberFormat="1" applyFont="1" applyBorder="1" applyAlignment="1">
      <alignment horizontal="center" vertical="center"/>
    </xf>
    <xf numFmtId="1" fontId="23" fillId="0" borderId="34" xfId="2" applyNumberFormat="1" applyFont="1" applyBorder="1" applyAlignment="1">
      <alignment horizontal="center" vertical="center"/>
    </xf>
    <xf numFmtId="1" fontId="23" fillId="0" borderId="35" xfId="2" applyNumberFormat="1" applyFont="1" applyBorder="1" applyAlignment="1">
      <alignment horizontal="center" vertical="center"/>
    </xf>
    <xf numFmtId="1" fontId="23" fillId="0" borderId="36" xfId="2" applyNumberFormat="1" applyFont="1" applyBorder="1" applyAlignment="1">
      <alignment horizontal="center" vertical="center"/>
    </xf>
    <xf numFmtId="1" fontId="23" fillId="0" borderId="20" xfId="2" applyNumberFormat="1" applyFont="1" applyBorder="1" applyAlignment="1">
      <alignment horizontal="center" vertical="center"/>
    </xf>
    <xf numFmtId="1" fontId="23" fillId="0" borderId="21" xfId="2" applyNumberFormat="1" applyFont="1" applyBorder="1" applyAlignment="1">
      <alignment horizontal="center" vertical="center"/>
    </xf>
    <xf numFmtId="1" fontId="23" fillId="0" borderId="37" xfId="2" applyNumberFormat="1" applyFont="1" applyBorder="1" applyAlignment="1">
      <alignment horizontal="center" vertical="center"/>
    </xf>
    <xf numFmtId="1" fontId="23" fillId="0" borderId="11" xfId="2" applyNumberFormat="1" applyFont="1" applyBorder="1" applyAlignment="1">
      <alignment horizontal="center" vertical="center"/>
    </xf>
    <xf numFmtId="0" fontId="21" fillId="0" borderId="0" xfId="2" applyFont="1" applyAlignment="1">
      <alignment horizontal="center" vertical="center" wrapText="1"/>
    </xf>
    <xf numFmtId="0" fontId="23" fillId="0" borderId="0" xfId="2" applyFont="1" applyAlignment="1">
      <alignment vertical="center"/>
    </xf>
    <xf numFmtId="9" fontId="23" fillId="0" borderId="0" xfId="2" applyNumberFormat="1" applyFont="1" applyAlignment="1">
      <alignment horizontal="center" vertical="center"/>
    </xf>
    <xf numFmtId="0" fontId="23" fillId="0" borderId="0" xfId="2" applyFont="1" applyAlignment="1" applyProtection="1">
      <alignment vertical="center"/>
      <protection locked="0"/>
    </xf>
    <xf numFmtId="0" fontId="24" fillId="0" borderId="0" xfId="2" applyFont="1" applyAlignment="1">
      <alignment horizontal="right"/>
    </xf>
    <xf numFmtId="0" fontId="22" fillId="5" borderId="38" xfId="4" applyFont="1" applyFill="1" applyBorder="1" applyAlignment="1">
      <alignment horizontal="center" vertical="center"/>
    </xf>
    <xf numFmtId="0" fontId="22" fillId="5" borderId="39" xfId="4" applyFont="1" applyFill="1" applyBorder="1" applyAlignment="1">
      <alignment horizontal="center" vertical="center"/>
    </xf>
    <xf numFmtId="0" fontId="22" fillId="5" borderId="40" xfId="4" applyFont="1" applyFill="1" applyBorder="1" applyAlignment="1">
      <alignment horizontal="center" vertical="center"/>
    </xf>
    <xf numFmtId="0" fontId="22" fillId="5" borderId="41" xfId="4" applyFont="1" applyFill="1" applyBorder="1" applyAlignment="1">
      <alignment horizontal="center" vertical="center"/>
    </xf>
    <xf numFmtId="0" fontId="22" fillId="5" borderId="42" xfId="2" applyFont="1" applyFill="1" applyBorder="1" applyAlignment="1">
      <alignment horizontal="center" vertical="center"/>
    </xf>
    <xf numFmtId="0" fontId="22" fillId="5" borderId="43" xfId="2" applyFont="1" applyFill="1" applyBorder="1" applyAlignment="1">
      <alignment horizontal="center" vertical="center"/>
    </xf>
    <xf numFmtId="0" fontId="21" fillId="0" borderId="0" xfId="2" applyFont="1" applyAlignment="1">
      <alignment horizontal="left"/>
    </xf>
    <xf numFmtId="0" fontId="24" fillId="0" borderId="0" xfId="2" applyFont="1"/>
    <xf numFmtId="0" fontId="23" fillId="0" borderId="0" xfId="2" applyFont="1"/>
    <xf numFmtId="0" fontId="6" fillId="0" borderId="0" xfId="4" applyAlignment="1">
      <alignment wrapText="1"/>
    </xf>
    <xf numFmtId="0" fontId="6" fillId="0" borderId="0" xfId="4"/>
    <xf numFmtId="0" fontId="6" fillId="0" borderId="0" xfId="0" applyFont="1"/>
    <xf numFmtId="165" fontId="3" fillId="0" borderId="0" xfId="2" applyNumberFormat="1" applyFont="1" applyAlignment="1">
      <alignment horizontal="center" vertical="center"/>
    </xf>
    <xf numFmtId="0" fontId="6" fillId="0" borderId="0" xfId="2" applyFont="1"/>
    <xf numFmtId="0" fontId="0" fillId="0" borderId="44" xfId="0" applyBorder="1"/>
    <xf numFmtId="0" fontId="25" fillId="0" borderId="44" xfId="0" applyFont="1" applyBorder="1"/>
    <xf numFmtId="0" fontId="26" fillId="0" borderId="44" xfId="0" applyFont="1" applyBorder="1"/>
    <xf numFmtId="0" fontId="25" fillId="0" borderId="0" xfId="0" applyFont="1"/>
    <xf numFmtId="44" fontId="27" fillId="0" borderId="0" xfId="5" applyFont="1"/>
    <xf numFmtId="0" fontId="29" fillId="0" borderId="0" xfId="0" applyFont="1"/>
    <xf numFmtId="0" fontId="31" fillId="0" borderId="0" xfId="0" applyFont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6" applyNumberFormat="1" applyFont="1" applyAlignment="1">
      <alignment horizontal="center"/>
    </xf>
    <xf numFmtId="0" fontId="3" fillId="6" borderId="0" xfId="2" applyFont="1" applyFill="1"/>
    <xf numFmtId="1" fontId="23" fillId="0" borderId="45" xfId="2" applyNumberFormat="1" applyFont="1" applyBorder="1" applyAlignment="1">
      <alignment horizontal="center" vertical="center"/>
    </xf>
    <xf numFmtId="0" fontId="32" fillId="0" borderId="0" xfId="0" applyFont="1"/>
    <xf numFmtId="0" fontId="0" fillId="0" borderId="0" xfId="0" applyAlignment="1">
      <alignment horizontal="left"/>
    </xf>
    <xf numFmtId="0" fontId="0" fillId="0" borderId="44" xfId="0" applyBorder="1" applyAlignment="1">
      <alignment horizontal="left"/>
    </xf>
    <xf numFmtId="44" fontId="27" fillId="0" borderId="0" xfId="5" applyFont="1" applyAlignment="1">
      <alignment horizontal="left"/>
    </xf>
    <xf numFmtId="0" fontId="0" fillId="0" borderId="0" xfId="6" applyNumberFormat="1" applyFont="1" applyAlignment="1">
      <alignment horizontal="left"/>
    </xf>
    <xf numFmtId="44" fontId="0" fillId="0" borderId="0" xfId="0" applyNumberFormat="1" applyAlignment="1">
      <alignment horizontal="left"/>
    </xf>
    <xf numFmtId="0" fontId="0" fillId="0" borderId="45" xfId="0" applyBorder="1" applyAlignment="1">
      <alignment horizontal="left"/>
    </xf>
    <xf numFmtId="0" fontId="25" fillId="0" borderId="45" xfId="0" applyFont="1" applyBorder="1" applyAlignment="1">
      <alignment horizontal="left"/>
    </xf>
    <xf numFmtId="0" fontId="0" fillId="0" borderId="45" xfId="0" applyBorder="1"/>
    <xf numFmtId="0" fontId="26" fillId="0" borderId="45" xfId="0" applyFont="1" applyBorder="1"/>
    <xf numFmtId="0" fontId="25" fillId="0" borderId="45" xfId="0" applyFont="1" applyBorder="1"/>
    <xf numFmtId="0" fontId="0" fillId="0" borderId="46" xfId="0" applyBorder="1" applyAlignment="1">
      <alignment horizontal="left"/>
    </xf>
    <xf numFmtId="0" fontId="0" fillId="0" borderId="46" xfId="0" applyBorder="1"/>
    <xf numFmtId="0" fontId="31" fillId="0" borderId="46" xfId="0" applyFont="1" applyBorder="1"/>
    <xf numFmtId="44" fontId="27" fillId="0" borderId="0" xfId="5" applyFont="1" applyBorder="1" applyAlignment="1">
      <alignment horizontal="left"/>
    </xf>
    <xf numFmtId="0" fontId="0" fillId="0" borderId="0" xfId="6" applyNumberFormat="1" applyFont="1" applyBorder="1" applyAlignment="1">
      <alignment horizontal="left"/>
    </xf>
    <xf numFmtId="44" fontId="27" fillId="0" borderId="0" xfId="5" applyFont="1" applyBorder="1"/>
    <xf numFmtId="0" fontId="33" fillId="0" borderId="44" xfId="0" applyFont="1" applyBorder="1"/>
    <xf numFmtId="0" fontId="33" fillId="0" borderId="0" xfId="0" applyFont="1"/>
    <xf numFmtId="44" fontId="34" fillId="0" borderId="0" xfId="5" applyFont="1"/>
    <xf numFmtId="0" fontId="33" fillId="0" borderId="0" xfId="0" applyFont="1" applyAlignment="1">
      <alignment horizontal="center"/>
    </xf>
    <xf numFmtId="44" fontId="0" fillId="0" borderId="0" xfId="5" applyFont="1"/>
    <xf numFmtId="44" fontId="0" fillId="0" borderId="0" xfId="0" applyNumberFormat="1"/>
    <xf numFmtId="44" fontId="27" fillId="0" borderId="0" xfId="0" applyNumberFormat="1" applyFont="1"/>
    <xf numFmtId="0" fontId="0" fillId="7" borderId="44" xfId="0" applyFill="1" applyBorder="1"/>
    <xf numFmtId="0" fontId="25" fillId="7" borderId="44" xfId="0" applyFont="1" applyFill="1" applyBorder="1"/>
    <xf numFmtId="0" fontId="26" fillId="7" borderId="44" xfId="0" applyFont="1" applyFill="1" applyBorder="1"/>
    <xf numFmtId="0" fontId="0" fillId="2" borderId="0" xfId="0" applyFill="1"/>
    <xf numFmtId="44" fontId="0" fillId="2" borderId="0" xfId="0" applyNumberFormat="1" applyFill="1"/>
    <xf numFmtId="0" fontId="0" fillId="2" borderId="0" xfId="0" applyFill="1" applyAlignment="1">
      <alignment horizontal="center"/>
    </xf>
    <xf numFmtId="0" fontId="33" fillId="2" borderId="0" xfId="0" applyFont="1" applyFill="1" applyAlignment="1">
      <alignment horizontal="center"/>
    </xf>
    <xf numFmtId="0" fontId="0" fillId="0" borderId="4" xfId="0" applyBorder="1"/>
    <xf numFmtId="0" fontId="0" fillId="0" borderId="15" xfId="0" applyBorder="1"/>
    <xf numFmtId="0" fontId="0" fillId="0" borderId="12" xfId="0" applyBorder="1"/>
    <xf numFmtId="44" fontId="0" fillId="0" borderId="15" xfId="0" applyNumberFormat="1" applyBorder="1"/>
    <xf numFmtId="44" fontId="0" fillId="0" borderId="20" xfId="0" applyNumberFormat="1" applyBorder="1"/>
    <xf numFmtId="0" fontId="0" fillId="0" borderId="21" xfId="0" applyBorder="1"/>
    <xf numFmtId="0" fontId="0" fillId="0" borderId="11" xfId="0" applyBorder="1"/>
    <xf numFmtId="0" fontId="0" fillId="0" borderId="20" xfId="0" applyBorder="1"/>
    <xf numFmtId="44" fontId="0" fillId="2" borderId="0" xfId="5" applyFont="1" applyFill="1"/>
    <xf numFmtId="44" fontId="0" fillId="0" borderId="47" xfId="0" applyNumberFormat="1" applyBorder="1"/>
    <xf numFmtId="44" fontId="0" fillId="0" borderId="48" xfId="0" applyNumberFormat="1" applyBorder="1"/>
    <xf numFmtId="166" fontId="6" fillId="8" borderId="0" xfId="0" applyNumberFormat="1" applyFont="1" applyFill="1" applyAlignment="1">
      <alignment horizontal="left" vertical="center"/>
    </xf>
    <xf numFmtId="0" fontId="3" fillId="0" borderId="0" xfId="2" applyFont="1" applyAlignment="1">
      <alignment horizontal="center" vertical="center"/>
    </xf>
    <xf numFmtId="167" fontId="35" fillId="0" borderId="0" xfId="5" applyNumberFormat="1" applyFont="1" applyFill="1" applyBorder="1" applyAlignment="1">
      <alignment horizontal="center" vertical="center"/>
    </xf>
    <xf numFmtId="0" fontId="35" fillId="0" borderId="0" xfId="2" applyFont="1" applyAlignment="1">
      <alignment horizontal="center" vertical="center"/>
    </xf>
    <xf numFmtId="167" fontId="36" fillId="0" borderId="49" xfId="5" applyNumberFormat="1" applyFont="1" applyFill="1" applyBorder="1" applyAlignment="1">
      <alignment horizontal="center" vertical="center"/>
    </xf>
    <xf numFmtId="167" fontId="36" fillId="0" borderId="50" xfId="5" applyNumberFormat="1" applyFont="1" applyFill="1" applyBorder="1" applyAlignment="1">
      <alignment horizontal="center" vertical="center"/>
    </xf>
    <xf numFmtId="167" fontId="3" fillId="0" borderId="0" xfId="5" applyNumberFormat="1" applyFont="1" applyAlignment="1"/>
    <xf numFmtId="167" fontId="37" fillId="0" borderId="0" xfId="5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167" fontId="3" fillId="0" borderId="0" xfId="5" applyNumberFormat="1" applyFont="1"/>
    <xf numFmtId="0" fontId="38" fillId="0" borderId="0" xfId="2" applyFont="1" applyAlignment="1">
      <alignment horizontal="center" vertical="center"/>
    </xf>
    <xf numFmtId="167" fontId="35" fillId="0" borderId="50" xfId="5" applyNumberFormat="1" applyFont="1" applyFill="1" applyBorder="1" applyAlignment="1">
      <alignment horizontal="center" vertical="center"/>
    </xf>
    <xf numFmtId="167" fontId="35" fillId="0" borderId="0" xfId="5" applyNumberFormat="1" applyFont="1"/>
    <xf numFmtId="0" fontId="39" fillId="0" borderId="0" xfId="2" applyFont="1" applyAlignment="1">
      <alignment horizontal="center" vertical="center"/>
    </xf>
    <xf numFmtId="0" fontId="35" fillId="0" borderId="0" xfId="2" applyFont="1"/>
    <xf numFmtId="0" fontId="21" fillId="0" borderId="0" xfId="2" applyFont="1" applyAlignment="1">
      <alignment horizontal="center" vertical="center"/>
    </xf>
    <xf numFmtId="0" fontId="40" fillId="0" borderId="0" xfId="0" applyFont="1" applyAlignment="1">
      <alignment horizontal="left"/>
    </xf>
    <xf numFmtId="0" fontId="41" fillId="0" borderId="0" xfId="0" applyFont="1"/>
    <xf numFmtId="8" fontId="42" fillId="0" borderId="0" xfId="0" applyNumberFormat="1" applyFont="1"/>
    <xf numFmtId="2" fontId="3" fillId="9" borderId="0" xfId="2" applyNumberFormat="1" applyFont="1" applyFill="1"/>
    <xf numFmtId="0" fontId="3" fillId="9" borderId="0" xfId="2" applyFont="1" applyFill="1"/>
    <xf numFmtId="0" fontId="41" fillId="7" borderId="0" xfId="0" applyFont="1" applyFill="1"/>
    <xf numFmtId="0" fontId="41" fillId="10" borderId="0" xfId="0" applyFont="1" applyFill="1"/>
    <xf numFmtId="0" fontId="41" fillId="11" borderId="0" xfId="0" applyFont="1" applyFill="1"/>
    <xf numFmtId="0" fontId="20" fillId="4" borderId="22" xfId="2" applyFont="1" applyFill="1" applyBorder="1"/>
    <xf numFmtId="0" fontId="19" fillId="3" borderId="0" xfId="2" applyFont="1" applyFill="1" applyAlignment="1">
      <alignment vertical="center"/>
    </xf>
    <xf numFmtId="1" fontId="22" fillId="0" borderId="0" xfId="2" applyNumberFormat="1" applyFont="1" applyAlignment="1">
      <alignment horizontal="center" vertical="center"/>
    </xf>
    <xf numFmtId="0" fontId="19" fillId="0" borderId="0" xfId="2" applyFont="1" applyAlignment="1">
      <alignment vertical="center"/>
    </xf>
    <xf numFmtId="0" fontId="20" fillId="0" borderId="0" xfId="2" applyFont="1"/>
    <xf numFmtId="0" fontId="22" fillId="0" borderId="0" xfId="4" applyFont="1" applyAlignment="1">
      <alignment horizontal="center" vertical="center"/>
    </xf>
    <xf numFmtId="0" fontId="22" fillId="12" borderId="45" xfId="2" applyFont="1" applyFill="1" applyBorder="1" applyAlignment="1">
      <alignment horizontal="center"/>
    </xf>
    <xf numFmtId="0" fontId="22" fillId="12" borderId="46" xfId="2" applyFont="1" applyFill="1" applyBorder="1" applyAlignment="1">
      <alignment horizontal="center"/>
    </xf>
    <xf numFmtId="0" fontId="22" fillId="5" borderId="46" xfId="2" applyFont="1" applyFill="1" applyBorder="1" applyAlignment="1">
      <alignment horizontal="center"/>
    </xf>
    <xf numFmtId="1" fontId="44" fillId="0" borderId="0" xfId="2" applyNumberFormat="1" applyFont="1" applyAlignment="1">
      <alignment horizontal="center" vertical="center"/>
    </xf>
    <xf numFmtId="1" fontId="44" fillId="15" borderId="0" xfId="2" applyNumberFormat="1" applyFont="1" applyFill="1" applyAlignment="1">
      <alignment horizontal="center" vertical="center"/>
    </xf>
    <xf numFmtId="0" fontId="36" fillId="0" borderId="0" xfId="2" applyFont="1"/>
    <xf numFmtId="0" fontId="22" fillId="0" borderId="0" xfId="2" applyFont="1" applyAlignment="1">
      <alignment horizontal="center"/>
    </xf>
    <xf numFmtId="0" fontId="22" fillId="5" borderId="58" xfId="4" applyFont="1" applyFill="1" applyBorder="1" applyAlignment="1">
      <alignment horizontal="center" vertical="center"/>
    </xf>
    <xf numFmtId="9" fontId="23" fillId="0" borderId="0" xfId="2" applyNumberFormat="1" applyFont="1" applyAlignment="1">
      <alignment vertical="center"/>
    </xf>
    <xf numFmtId="0" fontId="16" fillId="0" borderId="0" xfId="2" applyFont="1" applyAlignment="1">
      <alignment vertical="center"/>
    </xf>
    <xf numFmtId="0" fontId="45" fillId="0" borderId="0" xfId="2" applyFont="1"/>
    <xf numFmtId="0" fontId="45" fillId="0" borderId="21" xfId="2" applyFont="1" applyBorder="1"/>
    <xf numFmtId="4" fontId="45" fillId="0" borderId="21" xfId="2" applyNumberFormat="1" applyFont="1" applyBorder="1"/>
    <xf numFmtId="0" fontId="4" fillId="0" borderId="62" xfId="2" applyFont="1" applyBorder="1"/>
    <xf numFmtId="0" fontId="3" fillId="0" borderId="63" xfId="0" applyFont="1" applyBorder="1"/>
    <xf numFmtId="0" fontId="3" fillId="0" borderId="64" xfId="2" applyFont="1" applyBorder="1" applyAlignment="1">
      <alignment horizontal="center"/>
    </xf>
    <xf numFmtId="0" fontId="8" fillId="0" borderId="65" xfId="2" applyFont="1" applyBorder="1"/>
    <xf numFmtId="0" fontId="3" fillId="0" borderId="0" xfId="0" applyFont="1"/>
    <xf numFmtId="2" fontId="8" fillId="0" borderId="66" xfId="2" applyNumberFormat="1" applyFont="1" applyBorder="1"/>
    <xf numFmtId="0" fontId="3" fillId="0" borderId="65" xfId="2" applyFont="1" applyBorder="1"/>
    <xf numFmtId="0" fontId="3" fillId="0" borderId="66" xfId="2" applyFont="1" applyBorder="1"/>
    <xf numFmtId="0" fontId="9" fillId="0" borderId="65" xfId="2" applyFont="1" applyBorder="1"/>
    <xf numFmtId="0" fontId="3" fillId="0" borderId="67" xfId="2" applyFont="1" applyBorder="1"/>
    <xf numFmtId="0" fontId="3" fillId="0" borderId="68" xfId="2" applyFont="1" applyBorder="1"/>
    <xf numFmtId="2" fontId="8" fillId="0" borderId="69" xfId="2" applyNumberFormat="1" applyFont="1" applyBorder="1"/>
    <xf numFmtId="0" fontId="4" fillId="0" borderId="70" xfId="2" applyFont="1" applyBorder="1"/>
    <xf numFmtId="0" fontId="4" fillId="0" borderId="71" xfId="0" applyFont="1" applyBorder="1"/>
    <xf numFmtId="0" fontId="3" fillId="0" borderId="71" xfId="0" applyFont="1" applyBorder="1"/>
    <xf numFmtId="0" fontId="3" fillId="0" borderId="63" xfId="2" applyFont="1" applyBorder="1"/>
    <xf numFmtId="0" fontId="3" fillId="0" borderId="72" xfId="2" applyFont="1" applyBorder="1" applyAlignment="1">
      <alignment horizontal="center"/>
    </xf>
    <xf numFmtId="2" fontId="8" fillId="0" borderId="69" xfId="2" applyNumberFormat="1" applyFont="1" applyBorder="1" applyAlignment="1">
      <alignment horizontal="right"/>
    </xf>
    <xf numFmtId="0" fontId="45" fillId="0" borderId="57" xfId="2" applyFont="1" applyBorder="1"/>
    <xf numFmtId="0" fontId="45" fillId="0" borderId="55" xfId="2" applyFont="1" applyBorder="1"/>
    <xf numFmtId="0" fontId="45" fillId="0" borderId="56" xfId="2" applyFont="1" applyBorder="1"/>
    <xf numFmtId="0" fontId="46" fillId="0" borderId="74" xfId="2" applyFont="1" applyBorder="1" applyAlignment="1">
      <alignment horizontal="right"/>
    </xf>
    <xf numFmtId="0" fontId="45" fillId="0" borderId="53" xfId="2" applyFont="1" applyBorder="1"/>
    <xf numFmtId="0" fontId="45" fillId="0" borderId="75" xfId="2" applyFont="1" applyBorder="1"/>
    <xf numFmtId="0" fontId="45" fillId="0" borderId="51" xfId="2" applyFont="1" applyBorder="1"/>
    <xf numFmtId="4" fontId="47" fillId="0" borderId="52" xfId="2" applyNumberFormat="1" applyFont="1" applyBorder="1"/>
    <xf numFmtId="0" fontId="22" fillId="0" borderId="0" xfId="2" applyFont="1"/>
    <xf numFmtId="2" fontId="23" fillId="0" borderId="0" xfId="2" applyNumberFormat="1" applyFont="1"/>
    <xf numFmtId="0" fontId="10" fillId="0" borderId="73" xfId="2" applyFont="1" applyBorder="1" applyAlignment="1">
      <alignment horizontal="left"/>
    </xf>
    <xf numFmtId="0" fontId="23" fillId="0" borderId="10" xfId="0" applyFont="1" applyBorder="1"/>
    <xf numFmtId="0" fontId="23" fillId="0" borderId="57" xfId="2" applyFont="1" applyBorder="1"/>
    <xf numFmtId="0" fontId="22" fillId="0" borderId="55" xfId="2" applyFont="1" applyBorder="1"/>
    <xf numFmtId="0" fontId="23" fillId="0" borderId="55" xfId="2" applyFont="1" applyBorder="1"/>
    <xf numFmtId="2" fontId="23" fillId="0" borderId="56" xfId="2" applyNumberFormat="1" applyFont="1" applyBorder="1"/>
    <xf numFmtId="0" fontId="23" fillId="0" borderId="65" xfId="2" applyFont="1" applyBorder="1"/>
    <xf numFmtId="0" fontId="23" fillId="0" borderId="0" xfId="0" applyFont="1"/>
    <xf numFmtId="0" fontId="23" fillId="0" borderId="54" xfId="2" applyFont="1" applyBorder="1"/>
    <xf numFmtId="2" fontId="23" fillId="0" borderId="53" xfId="2" applyNumberFormat="1" applyFont="1" applyBorder="1"/>
    <xf numFmtId="4" fontId="23" fillId="0" borderId="0" xfId="2" applyNumberFormat="1" applyFont="1"/>
    <xf numFmtId="0" fontId="23" fillId="0" borderId="53" xfId="2" applyFont="1" applyBorder="1"/>
    <xf numFmtId="0" fontId="23" fillId="0" borderId="76" xfId="2" applyFont="1" applyBorder="1"/>
    <xf numFmtId="0" fontId="22" fillId="0" borderId="51" xfId="2" applyFont="1" applyBorder="1"/>
    <xf numFmtId="0" fontId="23" fillId="0" borderId="51" xfId="2" applyFont="1" applyBorder="1"/>
    <xf numFmtId="2" fontId="23" fillId="0" borderId="52" xfId="2" applyNumberFormat="1" applyFont="1" applyBorder="1"/>
    <xf numFmtId="0" fontId="0" fillId="0" borderId="77" xfId="0" applyBorder="1"/>
    <xf numFmtId="0" fontId="48" fillId="0" borderId="0" xfId="2" applyFont="1"/>
    <xf numFmtId="0" fontId="48" fillId="0" borderId="77" xfId="0" applyFont="1" applyBorder="1"/>
    <xf numFmtId="164" fontId="48" fillId="0" borderId="77" xfId="0" applyNumberFormat="1" applyFont="1" applyBorder="1" applyAlignment="1">
      <alignment horizontal="right" vertical="center"/>
    </xf>
    <xf numFmtId="0" fontId="48" fillId="0" borderId="0" xfId="0" applyFont="1"/>
    <xf numFmtId="8" fontId="48" fillId="0" borderId="0" xfId="0" applyNumberFormat="1" applyFont="1"/>
    <xf numFmtId="4" fontId="23" fillId="17" borderId="11" xfId="2" applyNumberFormat="1" applyFont="1" applyFill="1" applyBorder="1"/>
    <xf numFmtId="4" fontId="23" fillId="17" borderId="0" xfId="2" applyNumberFormat="1" applyFont="1" applyFill="1"/>
    <xf numFmtId="0" fontId="3" fillId="17" borderId="0" xfId="2" applyFont="1" applyFill="1"/>
    <xf numFmtId="0" fontId="23" fillId="17" borderId="0" xfId="2" applyFont="1" applyFill="1"/>
    <xf numFmtId="0" fontId="28" fillId="0" borderId="0" xfId="0" applyFont="1" applyAlignment="1">
      <alignment textRotation="90" wrapText="1"/>
    </xf>
    <xf numFmtId="2" fontId="8" fillId="17" borderId="66" xfId="2" applyNumberFormat="1" applyFont="1" applyFill="1" applyBorder="1"/>
    <xf numFmtId="0" fontId="3" fillId="0" borderId="62" xfId="2" applyFont="1" applyBorder="1" applyAlignment="1">
      <alignment horizontal="center"/>
    </xf>
    <xf numFmtId="8" fontId="42" fillId="0" borderId="63" xfId="0" applyNumberFormat="1" applyFont="1" applyBorder="1" applyAlignment="1">
      <alignment horizontal="center"/>
    </xf>
    <xf numFmtId="164" fontId="48" fillId="0" borderId="64" xfId="0" applyNumberFormat="1" applyFont="1" applyBorder="1" applyAlignment="1">
      <alignment horizontal="center" vertical="center"/>
    </xf>
    <xf numFmtId="0" fontId="3" fillId="0" borderId="65" xfId="2" applyFont="1" applyBorder="1" applyAlignment="1">
      <alignment horizontal="center"/>
    </xf>
    <xf numFmtId="0" fontId="3" fillId="0" borderId="0" xfId="2" applyFont="1" applyAlignment="1">
      <alignment horizontal="center"/>
    </xf>
    <xf numFmtId="8" fontId="42" fillId="0" borderId="0" xfId="0" applyNumberFormat="1" applyFont="1" applyAlignment="1">
      <alignment horizontal="center"/>
    </xf>
    <xf numFmtId="164" fontId="48" fillId="0" borderId="66" xfId="0" applyNumberFormat="1" applyFont="1" applyBorder="1" applyAlignment="1">
      <alignment horizontal="center" vertical="center"/>
    </xf>
    <xf numFmtId="8" fontId="48" fillId="0" borderId="66" xfId="0" applyNumberFormat="1" applyFont="1" applyBorder="1" applyAlignment="1">
      <alignment horizontal="center"/>
    </xf>
    <xf numFmtId="0" fontId="3" fillId="0" borderId="67" xfId="2" applyFont="1" applyBorder="1" applyAlignment="1">
      <alignment horizontal="center"/>
    </xf>
    <xf numFmtId="0" fontId="3" fillId="0" borderId="68" xfId="2" applyFont="1" applyBorder="1" applyAlignment="1">
      <alignment horizontal="center"/>
    </xf>
    <xf numFmtId="8" fontId="48" fillId="0" borderId="69" xfId="0" applyNumberFormat="1" applyFont="1" applyBorder="1" applyAlignment="1">
      <alignment horizontal="center"/>
    </xf>
    <xf numFmtId="0" fontId="22" fillId="5" borderId="78" xfId="4" applyFont="1" applyFill="1" applyBorder="1" applyAlignment="1">
      <alignment horizontal="center" vertical="center"/>
    </xf>
    <xf numFmtId="0" fontId="22" fillId="5" borderId="79" xfId="4" applyFont="1" applyFill="1" applyBorder="1" applyAlignment="1">
      <alignment horizontal="center" vertical="center"/>
    </xf>
    <xf numFmtId="0" fontId="22" fillId="5" borderId="34" xfId="2" applyFont="1" applyFill="1" applyBorder="1" applyAlignment="1">
      <alignment horizontal="center"/>
    </xf>
    <xf numFmtId="0" fontId="22" fillId="5" borderId="81" xfId="2" applyFont="1" applyFill="1" applyBorder="1" applyAlignment="1">
      <alignment horizontal="center"/>
    </xf>
    <xf numFmtId="0" fontId="22" fillId="5" borderId="84" xfId="2" applyFont="1" applyFill="1" applyBorder="1" applyAlignment="1">
      <alignment horizontal="center"/>
    </xf>
    <xf numFmtId="1" fontId="44" fillId="18" borderId="62" xfId="2" applyNumberFormat="1" applyFont="1" applyFill="1" applyBorder="1" applyAlignment="1">
      <alignment horizontal="center" vertical="center" wrapText="1"/>
    </xf>
    <xf numFmtId="1" fontId="44" fillId="18" borderId="63" xfId="2" applyNumberFormat="1" applyFont="1" applyFill="1" applyBorder="1" applyAlignment="1">
      <alignment horizontal="center" vertical="center" wrapText="1"/>
    </xf>
    <xf numFmtId="1" fontId="44" fillId="18" borderId="64" xfId="2" applyNumberFormat="1" applyFont="1" applyFill="1" applyBorder="1" applyAlignment="1">
      <alignment horizontal="center" vertical="center" wrapText="1"/>
    </xf>
    <xf numFmtId="1" fontId="44" fillId="18" borderId="65" xfId="2" applyNumberFormat="1" applyFont="1" applyFill="1" applyBorder="1" applyAlignment="1">
      <alignment horizontal="center" vertical="center" wrapText="1"/>
    </xf>
    <xf numFmtId="1" fontId="44" fillId="18" borderId="0" xfId="2" applyNumberFormat="1" applyFont="1" applyFill="1" applyAlignment="1">
      <alignment horizontal="center" vertical="center" wrapText="1"/>
    </xf>
    <xf numFmtId="1" fontId="44" fillId="18" borderId="66" xfId="2" applyNumberFormat="1" applyFont="1" applyFill="1" applyBorder="1" applyAlignment="1">
      <alignment horizontal="center" vertical="center" wrapText="1"/>
    </xf>
    <xf numFmtId="0" fontId="22" fillId="19" borderId="23" xfId="4" applyFont="1" applyFill="1" applyBorder="1" applyAlignment="1">
      <alignment horizontal="center" vertical="center"/>
    </xf>
    <xf numFmtId="0" fontId="22" fillId="19" borderId="24" xfId="4" applyFont="1" applyFill="1" applyBorder="1" applyAlignment="1">
      <alignment horizontal="center" vertical="center"/>
    </xf>
    <xf numFmtId="1" fontId="43" fillId="19" borderId="0" xfId="2" applyNumberFormat="1" applyFont="1" applyFill="1" applyAlignment="1">
      <alignment horizontal="center" vertical="center"/>
    </xf>
    <xf numFmtId="1" fontId="44" fillId="14" borderId="0" xfId="2" applyNumberFormat="1" applyFont="1" applyFill="1" applyAlignment="1">
      <alignment horizontal="center" vertical="center"/>
    </xf>
    <xf numFmtId="0" fontId="3" fillId="0" borderId="89" xfId="2" applyFont="1" applyBorder="1"/>
    <xf numFmtId="0" fontId="3" fillId="20" borderId="90" xfId="2" applyFont="1" applyFill="1" applyBorder="1"/>
    <xf numFmtId="0" fontId="3" fillId="0" borderId="30" xfId="2" applyFont="1" applyBorder="1"/>
    <xf numFmtId="0" fontId="36" fillId="21" borderId="91" xfId="2" applyFont="1" applyFill="1" applyBorder="1"/>
    <xf numFmtId="0" fontId="3" fillId="0" borderId="92" xfId="2" applyFont="1" applyBorder="1"/>
    <xf numFmtId="0" fontId="3" fillId="0" borderId="93" xfId="2" applyFont="1" applyBorder="1"/>
    <xf numFmtId="0" fontId="3" fillId="0" borderId="83" xfId="2" applyFont="1" applyBorder="1"/>
    <xf numFmtId="0" fontId="3" fillId="0" borderId="85" xfId="2" applyFont="1" applyBorder="1"/>
    <xf numFmtId="1" fontId="44" fillId="13" borderId="0" xfId="2" applyNumberFormat="1" applyFont="1" applyFill="1" applyAlignment="1">
      <alignment horizontal="center" vertical="center"/>
    </xf>
    <xf numFmtId="0" fontId="3" fillId="2" borderId="0" xfId="2" applyFont="1" applyFill="1"/>
    <xf numFmtId="0" fontId="3" fillId="2" borderId="57" xfId="2" applyFont="1" applyFill="1" applyBorder="1"/>
    <xf numFmtId="0" fontId="3" fillId="2" borderId="55" xfId="2" applyFont="1" applyFill="1" applyBorder="1"/>
    <xf numFmtId="4" fontId="3" fillId="2" borderId="56" xfId="2" applyNumberFormat="1" applyFont="1" applyFill="1" applyBorder="1"/>
    <xf numFmtId="0" fontId="3" fillId="2" borderId="76" xfId="2" applyFont="1" applyFill="1" applyBorder="1"/>
    <xf numFmtId="0" fontId="3" fillId="2" borderId="51" xfId="2" applyFont="1" applyFill="1" applyBorder="1"/>
    <xf numFmtId="4" fontId="3" fillId="2" borderId="52" xfId="2" applyNumberFormat="1" applyFont="1" applyFill="1" applyBorder="1"/>
    <xf numFmtId="0" fontId="22" fillId="5" borderId="95" xfId="2" applyFont="1" applyFill="1" applyBorder="1" applyAlignment="1">
      <alignment horizontal="center"/>
    </xf>
    <xf numFmtId="1" fontId="44" fillId="18" borderId="96" xfId="2" applyNumberFormat="1" applyFont="1" applyFill="1" applyBorder="1" applyAlignment="1">
      <alignment horizontal="center" vertical="center" wrapText="1"/>
    </xf>
    <xf numFmtId="0" fontId="22" fillId="5" borderId="97" xfId="2" applyFont="1" applyFill="1" applyBorder="1" applyAlignment="1">
      <alignment horizontal="center"/>
    </xf>
    <xf numFmtId="1" fontId="44" fillId="18" borderId="98" xfId="2" applyNumberFormat="1" applyFont="1" applyFill="1" applyBorder="1" applyAlignment="1">
      <alignment horizontal="center" vertical="center" wrapText="1"/>
    </xf>
    <xf numFmtId="1" fontId="44" fillId="18" borderId="99" xfId="2" applyNumberFormat="1" applyFont="1" applyFill="1" applyBorder="1" applyAlignment="1">
      <alignment horizontal="center" vertical="center" wrapText="1"/>
    </xf>
    <xf numFmtId="1" fontId="44" fillId="18" borderId="100" xfId="2" applyNumberFormat="1" applyFont="1" applyFill="1" applyBorder="1" applyAlignment="1">
      <alignment horizontal="center" vertical="center" wrapText="1"/>
    </xf>
    <xf numFmtId="1" fontId="44" fillId="15" borderId="96" xfId="2" applyNumberFormat="1" applyFont="1" applyFill="1" applyBorder="1" applyAlignment="1">
      <alignment horizontal="center" vertical="center"/>
    </xf>
    <xf numFmtId="1" fontId="44" fillId="15" borderId="98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horizontal="center"/>
    </xf>
    <xf numFmtId="9" fontId="23" fillId="0" borderId="0" xfId="2" applyNumberFormat="1" applyFont="1" applyAlignment="1">
      <alignment horizontal="center" vertical="center" wrapText="1"/>
    </xf>
    <xf numFmtId="0" fontId="23" fillId="0" borderId="0" xfId="2" applyFont="1" applyAlignment="1">
      <alignment horizontal="center"/>
    </xf>
    <xf numFmtId="6" fontId="3" fillId="0" borderId="0" xfId="2" applyNumberFormat="1" applyFont="1"/>
    <xf numFmtId="0" fontId="9" fillId="0" borderId="0" xfId="2" applyFont="1"/>
    <xf numFmtId="0" fontId="3" fillId="3" borderId="0" xfId="2" applyFont="1" applyFill="1"/>
    <xf numFmtId="0" fontId="22" fillId="0" borderId="45" xfId="2" applyFont="1" applyBorder="1" applyAlignment="1">
      <alignment horizontal="center" vertical="center"/>
    </xf>
    <xf numFmtId="0" fontId="22" fillId="15" borderId="45" xfId="4" applyFont="1" applyFill="1" applyBorder="1" applyAlignment="1">
      <alignment horizontal="center" vertical="center"/>
    </xf>
    <xf numFmtId="0" fontId="22" fillId="15" borderId="45" xfId="2" applyFont="1" applyFill="1" applyBorder="1" applyAlignment="1">
      <alignment horizontal="center"/>
    </xf>
    <xf numFmtId="1" fontId="44" fillId="0" borderId="45" xfId="2" applyNumberFormat="1" applyFont="1" applyBorder="1" applyAlignment="1">
      <alignment horizontal="center" vertical="center"/>
    </xf>
    <xf numFmtId="0" fontId="3" fillId="16" borderId="0" xfId="2" applyFont="1" applyFill="1"/>
    <xf numFmtId="0" fontId="3" fillId="0" borderId="101" xfId="2" applyFont="1" applyBorder="1"/>
    <xf numFmtId="0" fontId="3" fillId="0" borderId="102" xfId="2" applyFont="1" applyBorder="1"/>
    <xf numFmtId="0" fontId="3" fillId="0" borderId="12" xfId="2" applyFont="1" applyBorder="1"/>
    <xf numFmtId="4" fontId="3" fillId="16" borderId="0" xfId="2" applyNumberFormat="1" applyFont="1" applyFill="1"/>
    <xf numFmtId="0" fontId="3" fillId="0" borderId="11" xfId="2" applyFont="1" applyBorder="1"/>
    <xf numFmtId="0" fontId="22" fillId="0" borderId="0" xfId="2" applyFont="1" applyAlignment="1">
      <alignment horizontal="right" vertical="center"/>
    </xf>
    <xf numFmtId="0" fontId="22" fillId="15" borderId="103" xfId="2" applyFont="1" applyFill="1" applyBorder="1" applyAlignment="1">
      <alignment horizontal="center"/>
    </xf>
    <xf numFmtId="1" fontId="44" fillId="0" borderId="103" xfId="2" applyNumberFormat="1" applyFont="1" applyBorder="1" applyAlignment="1">
      <alignment horizontal="center" vertical="center"/>
    </xf>
    <xf numFmtId="0" fontId="49" fillId="16" borderId="78" xfId="4" applyFont="1" applyFill="1" applyBorder="1" applyAlignment="1">
      <alignment horizontal="center" vertical="center"/>
    </xf>
    <xf numFmtId="0" fontId="49" fillId="16" borderId="79" xfId="4" applyFont="1" applyFill="1" applyBorder="1" applyAlignment="1">
      <alignment horizontal="center" vertical="center"/>
    </xf>
    <xf numFmtId="0" fontId="28" fillId="0" borderId="0" xfId="0" applyFont="1"/>
    <xf numFmtId="0" fontId="8" fillId="0" borderId="10" xfId="0" applyFont="1" applyBorder="1"/>
    <xf numFmtId="0" fontId="8" fillId="0" borderId="0" xfId="0" applyFont="1"/>
    <xf numFmtId="4" fontId="23" fillId="16" borderId="11" xfId="2" applyNumberFormat="1" applyFont="1" applyFill="1" applyBorder="1"/>
    <xf numFmtId="4" fontId="23" fillId="16" borderId="0" xfId="2" applyNumberFormat="1" applyFont="1" applyFill="1"/>
    <xf numFmtId="9" fontId="50" fillId="0" borderId="0" xfId="2" applyNumberFormat="1" applyFont="1" applyAlignment="1">
      <alignment horizontal="center" vertical="center"/>
    </xf>
    <xf numFmtId="0" fontId="51" fillId="0" borderId="0" xfId="2" applyFont="1"/>
    <xf numFmtId="0" fontId="53" fillId="0" borderId="0" xfId="2" applyFont="1"/>
    <xf numFmtId="0" fontId="52" fillId="0" borderId="0" xfId="2" applyFont="1" applyAlignment="1">
      <alignment horizontal="center"/>
    </xf>
    <xf numFmtId="1" fontId="50" fillId="0" borderId="0" xfId="2" applyNumberFormat="1" applyFont="1" applyAlignment="1">
      <alignment horizontal="center" vertical="center"/>
    </xf>
    <xf numFmtId="0" fontId="54" fillId="0" borderId="0" xfId="2" applyFont="1" applyAlignment="1">
      <alignment vertical="center"/>
    </xf>
    <xf numFmtId="0" fontId="55" fillId="0" borderId="0" xfId="2" applyFont="1"/>
    <xf numFmtId="0" fontId="56" fillId="0" borderId="45" xfId="2" applyFont="1" applyBorder="1" applyAlignment="1">
      <alignment horizontal="center" vertical="center"/>
    </xf>
    <xf numFmtId="0" fontId="56" fillId="15" borderId="45" xfId="4" applyFont="1" applyFill="1" applyBorder="1" applyAlignment="1">
      <alignment horizontal="center" vertical="center"/>
    </xf>
    <xf numFmtId="0" fontId="56" fillId="15" borderId="45" xfId="2" applyFont="1" applyFill="1" applyBorder="1" applyAlignment="1">
      <alignment horizontal="center"/>
    </xf>
    <xf numFmtId="1" fontId="54" fillId="0" borderId="45" xfId="2" applyNumberFormat="1" applyFont="1" applyBorder="1" applyAlignment="1">
      <alignment horizontal="center" vertical="center"/>
    </xf>
    <xf numFmtId="0" fontId="57" fillId="0" borderId="44" xfId="0" applyFont="1" applyBorder="1"/>
    <xf numFmtId="0" fontId="58" fillId="0" borderId="44" xfId="0" applyFont="1" applyBorder="1"/>
    <xf numFmtId="0" fontId="56" fillId="15" borderId="103" xfId="2" applyFont="1" applyFill="1" applyBorder="1" applyAlignment="1">
      <alignment horizontal="center"/>
    </xf>
    <xf numFmtId="1" fontId="54" fillId="0" borderId="103" xfId="2" applyNumberFormat="1" applyFont="1" applyBorder="1" applyAlignment="1">
      <alignment horizontal="center" vertical="center"/>
    </xf>
    <xf numFmtId="0" fontId="56" fillId="0" borderId="0" xfId="2" applyFont="1" applyAlignment="1">
      <alignment horizontal="center"/>
    </xf>
    <xf numFmtId="1" fontId="54" fillId="0" borderId="0" xfId="2" applyNumberFormat="1" applyFont="1" applyAlignment="1">
      <alignment horizontal="center" vertical="center"/>
    </xf>
    <xf numFmtId="0" fontId="22" fillId="5" borderId="104" xfId="4" applyFont="1" applyFill="1" applyBorder="1" applyAlignment="1">
      <alignment horizontal="center" vertical="center"/>
    </xf>
    <xf numFmtId="0" fontId="1" fillId="23" borderId="0" xfId="0" applyFont="1" applyFill="1" applyAlignment="1">
      <alignment horizontal="center" vertical="center"/>
    </xf>
    <xf numFmtId="0" fontId="0" fillId="24" borderId="45" xfId="0" applyFill="1" applyBorder="1"/>
    <xf numFmtId="0" fontId="0" fillId="23" borderId="0" xfId="0" applyFill="1"/>
    <xf numFmtId="0" fontId="0" fillId="10" borderId="45" xfId="0" applyFill="1" applyBorder="1"/>
    <xf numFmtId="0" fontId="0" fillId="25" borderId="45" xfId="0" applyFill="1" applyBorder="1"/>
    <xf numFmtId="0" fontId="0" fillId="14" borderId="45" xfId="0" applyFill="1" applyBorder="1"/>
    <xf numFmtId="2" fontId="0" fillId="25" borderId="45" xfId="0" applyNumberFormat="1" applyFill="1" applyBorder="1"/>
    <xf numFmtId="2" fontId="0" fillId="14" borderId="45" xfId="0" applyNumberFormat="1" applyFill="1" applyBorder="1"/>
    <xf numFmtId="0" fontId="0" fillId="24" borderId="103" xfId="0" applyFill="1" applyBorder="1"/>
    <xf numFmtId="0" fontId="0" fillId="10" borderId="103" xfId="0" applyFill="1" applyBorder="1"/>
    <xf numFmtId="2" fontId="0" fillId="25" borderId="103" xfId="0" applyNumberFormat="1" applyFill="1" applyBorder="1"/>
    <xf numFmtId="2" fontId="0" fillId="14" borderId="103" xfId="0" applyNumberFormat="1" applyFill="1" applyBorder="1"/>
    <xf numFmtId="2" fontId="0" fillId="23" borderId="0" xfId="0" applyNumberFormat="1" applyFill="1"/>
    <xf numFmtId="0" fontId="0" fillId="24" borderId="105" xfId="0" applyFill="1" applyBorder="1"/>
    <xf numFmtId="0" fontId="0" fillId="10" borderId="105" xfId="0" applyFill="1" applyBorder="1"/>
    <xf numFmtId="2" fontId="0" fillId="25" borderId="105" xfId="0" applyNumberFormat="1" applyFill="1" applyBorder="1"/>
    <xf numFmtId="2" fontId="0" fillId="14" borderId="105" xfId="0" applyNumberFormat="1" applyFill="1" applyBorder="1"/>
    <xf numFmtId="2" fontId="0" fillId="0" borderId="0" xfId="0" applyNumberFormat="1"/>
    <xf numFmtId="4" fontId="3" fillId="9" borderId="11" xfId="2" applyNumberFormat="1" applyFont="1" applyFill="1" applyBorder="1"/>
    <xf numFmtId="4" fontId="8" fillId="9" borderId="0" xfId="2" applyNumberFormat="1" applyFont="1" applyFill="1"/>
    <xf numFmtId="0" fontId="60" fillId="0" borderId="0" xfId="2" applyFont="1"/>
    <xf numFmtId="2" fontId="8" fillId="9" borderId="0" xfId="2" applyNumberFormat="1" applyFont="1" applyFill="1"/>
    <xf numFmtId="2" fontId="8" fillId="9" borderId="14" xfId="2" applyNumberFormat="1" applyFont="1" applyFill="1" applyBorder="1"/>
    <xf numFmtId="0" fontId="61" fillId="0" borderId="0" xfId="7"/>
    <xf numFmtId="0" fontId="61" fillId="0" borderId="106" xfId="7" applyBorder="1"/>
    <xf numFmtId="0" fontId="61" fillId="0" borderId="107" xfId="7" applyBorder="1"/>
    <xf numFmtId="0" fontId="59" fillId="0" borderId="107" xfId="7" applyFont="1" applyBorder="1" applyAlignment="1">
      <alignment horizontal="center" vertical="center"/>
    </xf>
    <xf numFmtId="168" fontId="62" fillId="0" borderId="107" xfId="8" applyFont="1" applyBorder="1"/>
    <xf numFmtId="0" fontId="61" fillId="26" borderId="0" xfId="7" applyFill="1" applyAlignment="1">
      <alignment horizontal="center"/>
    </xf>
    <xf numFmtId="0" fontId="61" fillId="0" borderId="0" xfId="7" applyAlignment="1">
      <alignment horizontal="center"/>
    </xf>
    <xf numFmtId="168" fontId="0" fillId="0" borderId="0" xfId="8" applyFont="1" applyBorder="1"/>
    <xf numFmtId="0" fontId="59" fillId="0" borderId="0" xfId="7" applyFont="1" applyAlignment="1">
      <alignment horizontal="center" vertical="center"/>
    </xf>
    <xf numFmtId="168" fontId="62" fillId="0" borderId="0" xfId="8" applyFont="1" applyBorder="1"/>
    <xf numFmtId="0" fontId="61" fillId="17" borderId="0" xfId="7" applyFill="1"/>
    <xf numFmtId="0" fontId="61" fillId="17" borderId="0" xfId="7" applyFill="1" applyAlignment="1">
      <alignment horizontal="center"/>
    </xf>
    <xf numFmtId="0" fontId="59" fillId="17" borderId="0" xfId="7" applyFont="1" applyFill="1" applyAlignment="1">
      <alignment horizontal="center" vertical="center"/>
    </xf>
    <xf numFmtId="168" fontId="62" fillId="17" borderId="0" xfId="8" applyFont="1" applyFill="1" applyBorder="1"/>
    <xf numFmtId="0" fontId="61" fillId="10" borderId="0" xfId="7" applyFill="1"/>
    <xf numFmtId="0" fontId="59" fillId="10" borderId="0" xfId="7" applyFont="1" applyFill="1" applyAlignment="1">
      <alignment horizontal="center" vertical="center"/>
    </xf>
    <xf numFmtId="168" fontId="62" fillId="10" borderId="0" xfId="8" applyFont="1" applyFill="1" applyBorder="1"/>
    <xf numFmtId="0" fontId="63" fillId="10" borderId="0" xfId="7" applyFont="1" applyFill="1"/>
    <xf numFmtId="44" fontId="61" fillId="10" borderId="0" xfId="7" applyNumberFormat="1" applyFill="1"/>
    <xf numFmtId="0" fontId="61" fillId="26" borderId="0" xfId="7" applyFill="1"/>
    <xf numFmtId="0" fontId="63" fillId="26" borderId="0" xfId="7" applyFont="1" applyFill="1"/>
    <xf numFmtId="168" fontId="62" fillId="26" borderId="0" xfId="8" applyFont="1" applyFill="1" applyBorder="1"/>
    <xf numFmtId="44" fontId="61" fillId="26" borderId="0" xfId="7" applyNumberFormat="1" applyFill="1"/>
    <xf numFmtId="0" fontId="59" fillId="26" borderId="0" xfId="7" applyFont="1" applyFill="1" applyAlignment="1">
      <alignment horizontal="center" vertical="center"/>
    </xf>
    <xf numFmtId="0" fontId="61" fillId="7" borderId="0" xfId="7" applyFill="1"/>
    <xf numFmtId="0" fontId="63" fillId="7" borderId="0" xfId="7" applyFont="1" applyFill="1"/>
    <xf numFmtId="168" fontId="0" fillId="8" borderId="0" xfId="8" applyFont="1" applyFill="1" applyBorder="1"/>
    <xf numFmtId="168" fontId="0" fillId="7" borderId="0" xfId="8" applyFont="1" applyFill="1" applyBorder="1"/>
    <xf numFmtId="0" fontId="59" fillId="7" borderId="0" xfId="7" applyFont="1" applyFill="1" applyAlignment="1">
      <alignment horizontal="center" vertical="center"/>
    </xf>
    <xf numFmtId="168" fontId="62" fillId="7" borderId="0" xfId="8" applyFont="1" applyFill="1" applyBorder="1"/>
    <xf numFmtId="44" fontId="61" fillId="7" borderId="0" xfId="7" applyNumberFormat="1" applyFill="1"/>
    <xf numFmtId="168" fontId="0" fillId="7" borderId="0" xfId="8" applyFont="1" applyFill="1" applyBorder="1" applyAlignment="1">
      <alignment horizontal="center"/>
    </xf>
    <xf numFmtId="0" fontId="61" fillId="27" borderId="0" xfId="7" applyFill="1"/>
    <xf numFmtId="0" fontId="59" fillId="27" borderId="0" xfId="7" applyFont="1" applyFill="1" applyAlignment="1">
      <alignment horizontal="center" vertical="center"/>
    </xf>
    <xf numFmtId="168" fontId="62" fillId="27" borderId="0" xfId="8" applyFont="1" applyFill="1" applyBorder="1"/>
    <xf numFmtId="168" fontId="0" fillId="27" borderId="0" xfId="8" applyFont="1" applyFill="1" applyBorder="1"/>
    <xf numFmtId="44" fontId="61" fillId="27" borderId="0" xfId="7" applyNumberFormat="1" applyFill="1"/>
    <xf numFmtId="0" fontId="63" fillId="27" borderId="0" xfId="7" applyFont="1" applyFill="1"/>
    <xf numFmtId="168" fontId="0" fillId="27" borderId="0" xfId="8" applyFont="1" applyFill="1" applyBorder="1" applyAlignment="1">
      <alignment horizontal="center"/>
    </xf>
    <xf numFmtId="168" fontId="0" fillId="2" borderId="0" xfId="8" applyFont="1" applyFill="1" applyBorder="1"/>
    <xf numFmtId="168" fontId="0" fillId="28" borderId="0" xfId="8" applyFont="1" applyFill="1" applyBorder="1"/>
    <xf numFmtId="0" fontId="61" fillId="28" borderId="0" xfId="7" applyFill="1"/>
    <xf numFmtId="0" fontId="59" fillId="28" borderId="0" xfId="7" applyFont="1" applyFill="1" applyAlignment="1">
      <alignment horizontal="center" vertical="center"/>
    </xf>
    <xf numFmtId="168" fontId="62" fillId="28" borderId="0" xfId="8" applyFont="1" applyFill="1" applyBorder="1"/>
    <xf numFmtId="0" fontId="63" fillId="28" borderId="0" xfId="7" applyFont="1" applyFill="1"/>
    <xf numFmtId="168" fontId="0" fillId="9" borderId="0" xfId="8" applyFont="1" applyFill="1" applyBorder="1"/>
    <xf numFmtId="0" fontId="63" fillId="0" borderId="0" xfId="7" applyFont="1"/>
    <xf numFmtId="44" fontId="61" fillId="28" borderId="0" xfId="7" applyNumberFormat="1" applyFill="1"/>
    <xf numFmtId="168" fontId="0" fillId="29" borderId="0" xfId="8" applyFont="1" applyFill="1" applyBorder="1"/>
    <xf numFmtId="168" fontId="0" fillId="25" borderId="0" xfId="8" applyFont="1" applyFill="1" applyBorder="1"/>
    <xf numFmtId="0" fontId="61" fillId="9" borderId="0" xfId="7" applyFill="1"/>
    <xf numFmtId="0" fontId="59" fillId="9" borderId="0" xfId="7" applyFont="1" applyFill="1" applyAlignment="1">
      <alignment horizontal="center" vertical="center"/>
    </xf>
    <xf numFmtId="168" fontId="62" fillId="9" borderId="0" xfId="8" applyFont="1" applyFill="1" applyBorder="1"/>
    <xf numFmtId="49" fontId="61" fillId="0" borderId="0" xfId="7" applyNumberFormat="1"/>
    <xf numFmtId="0" fontId="61" fillId="25" borderId="0" xfId="7" applyFill="1"/>
    <xf numFmtId="0" fontId="61" fillId="30" borderId="105" xfId="7" applyFill="1" applyBorder="1"/>
    <xf numFmtId="0" fontId="61" fillId="30" borderId="108" xfId="7" applyFill="1" applyBorder="1"/>
    <xf numFmtId="0" fontId="61" fillId="9" borderId="105" xfId="7" applyFill="1" applyBorder="1"/>
    <xf numFmtId="0" fontId="61" fillId="9" borderId="108" xfId="7" applyFill="1" applyBorder="1"/>
    <xf numFmtId="44" fontId="61" fillId="9" borderId="0" xfId="7" applyNumberFormat="1" applyFill="1"/>
    <xf numFmtId="0" fontId="61" fillId="28" borderId="105" xfId="7" applyFill="1" applyBorder="1"/>
    <xf numFmtId="0" fontId="61" fillId="28" borderId="108" xfId="7" applyFill="1" applyBorder="1"/>
    <xf numFmtId="0" fontId="61" fillId="27" borderId="105" xfId="7" applyFill="1" applyBorder="1"/>
    <xf numFmtId="0" fontId="61" fillId="7" borderId="105" xfId="7" applyFill="1" applyBorder="1"/>
    <xf numFmtId="168" fontId="0" fillId="9" borderId="0" xfId="8" applyFont="1" applyFill="1" applyBorder="1" applyAlignment="1">
      <alignment horizontal="center"/>
    </xf>
    <xf numFmtId="0" fontId="61" fillId="7" borderId="108" xfId="7" applyFill="1" applyBorder="1"/>
    <xf numFmtId="0" fontId="61" fillId="26" borderId="105" xfId="7" applyFill="1" applyBorder="1"/>
    <xf numFmtId="49" fontId="61" fillId="9" borderId="0" xfId="7" applyNumberFormat="1" applyFill="1"/>
    <xf numFmtId="0" fontId="21" fillId="10" borderId="105" xfId="2" applyFont="1" applyFill="1" applyBorder="1" applyAlignment="1">
      <alignment horizontal="center"/>
    </xf>
    <xf numFmtId="0" fontId="61" fillId="26" borderId="108" xfId="7" applyFill="1" applyBorder="1"/>
    <xf numFmtId="0" fontId="61" fillId="30" borderId="0" xfId="7" applyFill="1"/>
    <xf numFmtId="0" fontId="59" fillId="30" borderId="0" xfId="7" applyFont="1" applyFill="1" applyAlignment="1">
      <alignment horizontal="center" vertical="center"/>
    </xf>
    <xf numFmtId="168" fontId="62" fillId="30" borderId="0" xfId="8" applyFont="1" applyFill="1" applyBorder="1"/>
    <xf numFmtId="168" fontId="0" fillId="30" borderId="0" xfId="8" applyFont="1" applyFill="1" applyBorder="1"/>
    <xf numFmtId="0" fontId="21" fillId="10" borderId="108" xfId="2" applyFont="1" applyFill="1" applyBorder="1" applyAlignment="1">
      <alignment horizontal="left"/>
    </xf>
    <xf numFmtId="0" fontId="61" fillId="10" borderId="108" xfId="7" applyFill="1" applyBorder="1" applyAlignment="1">
      <alignment horizontal="left"/>
    </xf>
    <xf numFmtId="0" fontId="64" fillId="10" borderId="109" xfId="7" applyFont="1" applyFill="1" applyBorder="1" applyAlignment="1">
      <alignment horizontal="center"/>
    </xf>
    <xf numFmtId="0" fontId="64" fillId="26" borderId="110" xfId="7" applyFont="1" applyFill="1" applyBorder="1" applyAlignment="1">
      <alignment horizontal="center"/>
    </xf>
    <xf numFmtId="0" fontId="64" fillId="7" borderId="110" xfId="7" applyFont="1" applyFill="1" applyBorder="1" applyAlignment="1">
      <alignment horizontal="center"/>
    </xf>
    <xf numFmtId="0" fontId="64" fillId="27" borderId="110" xfId="7" applyFont="1" applyFill="1" applyBorder="1" applyAlignment="1">
      <alignment horizontal="center"/>
    </xf>
    <xf numFmtId="0" fontId="64" fillId="28" borderId="110" xfId="7" applyFont="1" applyFill="1" applyBorder="1" applyAlignment="1">
      <alignment horizontal="center"/>
    </xf>
    <xf numFmtId="0" fontId="64" fillId="9" borderId="110" xfId="7" applyFont="1" applyFill="1" applyBorder="1" applyAlignment="1">
      <alignment horizontal="center"/>
    </xf>
    <xf numFmtId="0" fontId="64" fillId="30" borderId="111" xfId="7" applyFont="1" applyFill="1" applyBorder="1" applyAlignment="1">
      <alignment horizontal="center"/>
    </xf>
    <xf numFmtId="44" fontId="61" fillId="0" borderId="112" xfId="7" applyNumberFormat="1" applyBorder="1"/>
    <xf numFmtId="44" fontId="61" fillId="0" borderId="113" xfId="7" applyNumberFormat="1" applyBorder="1"/>
    <xf numFmtId="168" fontId="61" fillId="0" borderId="113" xfId="7" applyNumberFormat="1" applyBorder="1"/>
    <xf numFmtId="44" fontId="61" fillId="0" borderId="114" xfId="7" applyNumberFormat="1" applyBorder="1"/>
    <xf numFmtId="168" fontId="61" fillId="0" borderId="115" xfId="7" applyNumberFormat="1" applyBorder="1"/>
    <xf numFmtId="168" fontId="61" fillId="0" borderId="105" xfId="7" applyNumberFormat="1" applyBorder="1"/>
    <xf numFmtId="168" fontId="61" fillId="0" borderId="116" xfId="7" applyNumberFormat="1" applyBorder="1"/>
    <xf numFmtId="44" fontId="65" fillId="0" borderId="117" xfId="7" applyNumberFormat="1" applyFont="1" applyBorder="1" applyAlignment="1">
      <alignment horizontal="center" vertical="center"/>
    </xf>
    <xf numFmtId="44" fontId="65" fillId="0" borderId="118" xfId="7" applyNumberFormat="1" applyFont="1" applyBorder="1" applyAlignment="1">
      <alignment horizontal="center" vertical="center"/>
    </xf>
    <xf numFmtId="44" fontId="65" fillId="0" borderId="119" xfId="7" applyNumberFormat="1" applyFont="1" applyBorder="1" applyAlignment="1">
      <alignment horizontal="center" vertical="center"/>
    </xf>
    <xf numFmtId="44" fontId="61" fillId="30" borderId="0" xfId="7" applyNumberFormat="1" applyFill="1"/>
    <xf numFmtId="0" fontId="21" fillId="7" borderId="120" xfId="2" applyFont="1" applyFill="1" applyBorder="1" applyAlignment="1">
      <alignment horizontal="center"/>
    </xf>
    <xf numFmtId="0" fontId="21" fillId="31" borderId="120" xfId="2" applyFont="1" applyFill="1" applyBorder="1" applyAlignment="1">
      <alignment horizontal="center"/>
    </xf>
    <xf numFmtId="0" fontId="3" fillId="28" borderId="120" xfId="7" applyFont="1" applyFill="1" applyBorder="1" applyAlignment="1">
      <alignment horizontal="center"/>
    </xf>
    <xf numFmtId="0" fontId="21" fillId="9" borderId="120" xfId="2" applyFont="1" applyFill="1" applyBorder="1" applyAlignment="1">
      <alignment horizontal="center"/>
    </xf>
    <xf numFmtId="0" fontId="4" fillId="30" borderId="120" xfId="2" applyFont="1" applyFill="1" applyBorder="1" applyAlignment="1">
      <alignment horizontal="center"/>
    </xf>
    <xf numFmtId="49" fontId="61" fillId="30" borderId="0" xfId="7" applyNumberFormat="1" applyFill="1"/>
    <xf numFmtId="0" fontId="21" fillId="7" borderId="121" xfId="2" applyFont="1" applyFill="1" applyBorder="1" applyAlignment="1">
      <alignment horizontal="center"/>
    </xf>
    <xf numFmtId="0" fontId="21" fillId="31" borderId="121" xfId="2" applyFont="1" applyFill="1" applyBorder="1" applyAlignment="1">
      <alignment horizontal="center"/>
    </xf>
    <xf numFmtId="0" fontId="3" fillId="28" borderId="121" xfId="7" applyFont="1" applyFill="1" applyBorder="1" applyAlignment="1">
      <alignment horizontal="center"/>
    </xf>
    <xf numFmtId="0" fontId="21" fillId="9" borderId="121" xfId="2" applyFont="1" applyFill="1" applyBorder="1" applyAlignment="1">
      <alignment horizontal="center"/>
    </xf>
    <xf numFmtId="0" fontId="32" fillId="30" borderId="121" xfId="7" applyFont="1" applyFill="1" applyBorder="1" applyAlignment="1">
      <alignment horizontal="center"/>
    </xf>
    <xf numFmtId="168" fontId="0" fillId="30" borderId="0" xfId="8" applyFont="1" applyFill="1" applyBorder="1" applyAlignment="1">
      <alignment horizontal="center"/>
    </xf>
    <xf numFmtId="0" fontId="4" fillId="30" borderId="121" xfId="2" applyFont="1" applyFill="1" applyBorder="1" applyAlignment="1">
      <alignment horizontal="center"/>
    </xf>
    <xf numFmtId="0" fontId="3" fillId="31" borderId="121" xfId="7" applyFont="1" applyFill="1" applyBorder="1" applyAlignment="1">
      <alignment horizontal="center"/>
    </xf>
    <xf numFmtId="0" fontId="6" fillId="9" borderId="121" xfId="7" applyFont="1" applyFill="1" applyBorder="1" applyAlignment="1">
      <alignment horizontal="center"/>
    </xf>
    <xf numFmtId="0" fontId="3" fillId="9" borderId="121" xfId="7" applyFont="1" applyFill="1" applyBorder="1" applyAlignment="1">
      <alignment horizontal="center"/>
    </xf>
    <xf numFmtId="0" fontId="3" fillId="7" borderId="121" xfId="7" applyFont="1" applyFill="1" applyBorder="1" applyAlignment="1">
      <alignment horizontal="center"/>
    </xf>
    <xf numFmtId="0" fontId="3" fillId="30" borderId="121" xfId="7" applyFont="1" applyFill="1" applyBorder="1" applyAlignment="1">
      <alignment horizontal="center"/>
    </xf>
    <xf numFmtId="0" fontId="3" fillId="7" borderId="122" xfId="7" applyFont="1" applyFill="1" applyBorder="1" applyAlignment="1">
      <alignment horizontal="center"/>
    </xf>
    <xf numFmtId="0" fontId="3" fillId="31" borderId="122" xfId="7" applyFont="1" applyFill="1" applyBorder="1" applyAlignment="1">
      <alignment horizontal="center"/>
    </xf>
    <xf numFmtId="0" fontId="3" fillId="28" borderId="122" xfId="7" applyFont="1" applyFill="1" applyBorder="1" applyAlignment="1">
      <alignment horizontal="center"/>
    </xf>
    <xf numFmtId="0" fontId="3" fillId="9" borderId="122" xfId="7" applyFont="1" applyFill="1" applyBorder="1" applyAlignment="1">
      <alignment horizontal="center"/>
    </xf>
    <xf numFmtId="0" fontId="3" fillId="30" borderId="122" xfId="7" applyFont="1" applyFill="1" applyBorder="1" applyAlignment="1">
      <alignment horizontal="center"/>
    </xf>
    <xf numFmtId="0" fontId="4" fillId="7" borderId="123" xfId="7" applyFont="1" applyFill="1" applyBorder="1" applyAlignment="1">
      <alignment horizontal="center"/>
    </xf>
    <xf numFmtId="0" fontId="4" fillId="31" borderId="123" xfId="7" applyFont="1" applyFill="1" applyBorder="1" applyAlignment="1">
      <alignment horizontal="center"/>
    </xf>
    <xf numFmtId="0" fontId="4" fillId="28" borderId="123" xfId="7" applyFont="1" applyFill="1" applyBorder="1" applyAlignment="1">
      <alignment horizontal="center"/>
    </xf>
    <xf numFmtId="0" fontId="4" fillId="9" borderId="123" xfId="7" applyFont="1" applyFill="1" applyBorder="1" applyAlignment="1">
      <alignment horizontal="center"/>
    </xf>
    <xf numFmtId="0" fontId="4" fillId="30" borderId="123" xfId="7" applyFont="1" applyFill="1" applyBorder="1" applyAlignment="1">
      <alignment horizontal="center"/>
    </xf>
    <xf numFmtId="0" fontId="66" fillId="32" borderId="0" xfId="7" applyFont="1" applyFill="1"/>
    <xf numFmtId="168" fontId="0" fillId="7" borderId="123" xfId="8" applyFont="1" applyFill="1" applyBorder="1" applyAlignment="1">
      <alignment horizontal="center"/>
    </xf>
    <xf numFmtId="168" fontId="0" fillId="31" borderId="123" xfId="8" applyFont="1" applyFill="1" applyBorder="1" applyAlignment="1">
      <alignment horizontal="center"/>
    </xf>
    <xf numFmtId="168" fontId="0" fillId="28" borderId="123" xfId="8" applyFont="1" applyFill="1" applyBorder="1" applyAlignment="1">
      <alignment horizontal="center"/>
    </xf>
    <xf numFmtId="168" fontId="0" fillId="9" borderId="123" xfId="8" applyFont="1" applyFill="1" applyBorder="1" applyAlignment="1">
      <alignment horizontal="center"/>
    </xf>
    <xf numFmtId="168" fontId="0" fillId="30" borderId="123" xfId="8" applyFont="1" applyFill="1" applyBorder="1" applyAlignment="1">
      <alignment horizontal="center"/>
    </xf>
    <xf numFmtId="0" fontId="1" fillId="0" borderId="0" xfId="7" applyFont="1" applyAlignment="1">
      <alignment wrapText="1"/>
    </xf>
    <xf numFmtId="0" fontId="59" fillId="0" borderId="124" xfId="7" applyFont="1" applyBorder="1" applyAlignment="1">
      <alignment horizontal="center" vertical="center" wrapText="1"/>
    </xf>
    <xf numFmtId="0" fontId="59" fillId="0" borderId="125" xfId="7" applyFont="1" applyBorder="1" applyAlignment="1">
      <alignment horizontal="center" vertical="center" wrapText="1"/>
    </xf>
    <xf numFmtId="168" fontId="59" fillId="0" borderId="125" xfId="8" applyFont="1" applyBorder="1" applyAlignment="1">
      <alignment horizontal="center" vertical="center" wrapText="1"/>
    </xf>
    <xf numFmtId="0" fontId="59" fillId="0" borderId="126" xfId="7" applyFont="1" applyBorder="1" applyAlignment="1">
      <alignment horizontal="center" vertical="center" wrapText="1"/>
    </xf>
    <xf numFmtId="0" fontId="59" fillId="26" borderId="0" xfId="7" applyFont="1" applyFill="1" applyAlignment="1">
      <alignment horizontal="center" vertical="center" wrapText="1"/>
    </xf>
    <xf numFmtId="0" fontId="61" fillId="7" borderId="0" xfId="7" applyFill="1" applyAlignment="1">
      <alignment horizontal="center"/>
    </xf>
    <xf numFmtId="0" fontId="61" fillId="31" borderId="0" xfId="7" applyFill="1"/>
    <xf numFmtId="0" fontId="61" fillId="31" borderId="0" xfId="7" applyFill="1" applyAlignment="1">
      <alignment horizontal="center"/>
    </xf>
    <xf numFmtId="0" fontId="61" fillId="28" borderId="0" xfId="7" applyFill="1" applyAlignment="1">
      <alignment horizontal="center"/>
    </xf>
    <xf numFmtId="0" fontId="61" fillId="9" borderId="0" xfId="7" applyFill="1" applyAlignment="1">
      <alignment horizontal="center"/>
    </xf>
    <xf numFmtId="0" fontId="61" fillId="30" borderId="0" xfId="7" applyFill="1" applyAlignment="1">
      <alignment horizontal="center"/>
    </xf>
    <xf numFmtId="0" fontId="61" fillId="25" borderId="52" xfId="7" applyFill="1" applyBorder="1"/>
    <xf numFmtId="0" fontId="63" fillId="0" borderId="76" xfId="7" applyFont="1" applyBorder="1"/>
    <xf numFmtId="0" fontId="61" fillId="25" borderId="53" xfId="7" applyFill="1" applyBorder="1"/>
    <xf numFmtId="0" fontId="63" fillId="0" borderId="54" xfId="7" applyFont="1" applyBorder="1"/>
    <xf numFmtId="0" fontId="61" fillId="0" borderId="54" xfId="7" applyBorder="1"/>
    <xf numFmtId="168" fontId="0" fillId="0" borderId="53" xfId="8" applyFont="1" applyBorder="1"/>
    <xf numFmtId="0" fontId="61" fillId="25" borderId="56" xfId="7" applyFill="1" applyBorder="1"/>
    <xf numFmtId="0" fontId="63" fillId="0" borderId="57" xfId="7" applyFont="1" applyBorder="1"/>
    <xf numFmtId="168" fontId="0" fillId="0" borderId="0" xfId="8" applyFont="1" applyFill="1" applyBorder="1"/>
    <xf numFmtId="168" fontId="0" fillId="31" borderId="0" xfId="8" applyFont="1" applyFill="1" applyBorder="1"/>
    <xf numFmtId="0" fontId="63" fillId="31" borderId="0" xfId="7" applyFont="1" applyFill="1"/>
    <xf numFmtId="9" fontId="61" fillId="0" borderId="0" xfId="7" applyNumberFormat="1" applyAlignment="1">
      <alignment horizontal="center"/>
    </xf>
    <xf numFmtId="0" fontId="61" fillId="0" borderId="68" xfId="7" applyBorder="1"/>
    <xf numFmtId="168" fontId="0" fillId="0" borderId="68" xfId="8" applyFont="1" applyBorder="1"/>
    <xf numFmtId="0" fontId="32" fillId="0" borderId="0" xfId="7" applyFont="1"/>
    <xf numFmtId="1" fontId="23" fillId="0" borderId="101" xfId="2" applyNumberFormat="1" applyFont="1" applyBorder="1" applyAlignment="1">
      <alignment horizontal="center" vertical="center"/>
    </xf>
    <xf numFmtId="1" fontId="23" fillId="0" borderId="130" xfId="2" applyNumberFormat="1" applyFont="1" applyBorder="1" applyAlignment="1">
      <alignment horizontal="center" vertical="center"/>
    </xf>
    <xf numFmtId="1" fontId="23" fillId="0" borderId="136" xfId="2" applyNumberFormat="1" applyFont="1" applyBorder="1" applyAlignment="1">
      <alignment horizontal="center" vertical="center"/>
    </xf>
    <xf numFmtId="1" fontId="23" fillId="0" borderId="137" xfId="2" applyNumberFormat="1" applyFont="1" applyBorder="1" applyAlignment="1">
      <alignment horizontal="center" vertical="center"/>
    </xf>
    <xf numFmtId="1" fontId="23" fillId="0" borderId="138" xfId="2" applyNumberFormat="1" applyFont="1" applyBorder="1" applyAlignment="1">
      <alignment horizontal="center" vertical="center"/>
    </xf>
    <xf numFmtId="1" fontId="23" fillId="9" borderId="34" xfId="2" applyNumberFormat="1" applyFont="1" applyFill="1" applyBorder="1" applyAlignment="1">
      <alignment horizontal="center" vertical="center"/>
    </xf>
    <xf numFmtId="1" fontId="23" fillId="9" borderId="35" xfId="2" applyNumberFormat="1" applyFont="1" applyFill="1" applyBorder="1" applyAlignment="1">
      <alignment horizontal="center" vertical="center"/>
    </xf>
    <xf numFmtId="1" fontId="23" fillId="9" borderId="36" xfId="2" applyNumberFormat="1" applyFont="1" applyFill="1" applyBorder="1" applyAlignment="1">
      <alignment horizontal="center" vertical="center"/>
    </xf>
    <xf numFmtId="1" fontId="23" fillId="9" borderId="37" xfId="2" applyNumberFormat="1" applyFont="1" applyFill="1" applyBorder="1" applyAlignment="1">
      <alignment horizontal="center" vertical="center"/>
    </xf>
    <xf numFmtId="1" fontId="23" fillId="9" borderId="21" xfId="2" applyNumberFormat="1" applyFont="1" applyFill="1" applyBorder="1" applyAlignment="1">
      <alignment horizontal="center" vertical="center"/>
    </xf>
    <xf numFmtId="1" fontId="23" fillId="9" borderId="11" xfId="2" applyNumberFormat="1" applyFont="1" applyFill="1" applyBorder="1" applyAlignment="1">
      <alignment horizontal="center" vertical="center"/>
    </xf>
    <xf numFmtId="0" fontId="23" fillId="9" borderId="0" xfId="2" applyFont="1" applyFill="1" applyAlignment="1">
      <alignment vertical="center"/>
    </xf>
    <xf numFmtId="0" fontId="23" fillId="9" borderId="0" xfId="2" applyFont="1" applyFill="1" applyAlignment="1" applyProtection="1">
      <alignment vertical="center"/>
      <protection locked="0"/>
    </xf>
    <xf numFmtId="9" fontId="23" fillId="9" borderId="0" xfId="2" applyNumberFormat="1" applyFont="1" applyFill="1" applyAlignment="1">
      <alignment horizontal="center" vertical="center"/>
    </xf>
    <xf numFmtId="1" fontId="23" fillId="9" borderId="131" xfId="2" applyNumberFormat="1" applyFont="1" applyFill="1" applyBorder="1" applyAlignment="1">
      <alignment horizontal="center" vertical="center"/>
    </xf>
    <xf numFmtId="1" fontId="23" fillId="9" borderId="128" xfId="2" applyNumberFormat="1" applyFont="1" applyFill="1" applyBorder="1" applyAlignment="1">
      <alignment horizontal="center" vertical="center"/>
    </xf>
    <xf numFmtId="1" fontId="23" fillId="9" borderId="132" xfId="2" applyNumberFormat="1" applyFont="1" applyFill="1" applyBorder="1" applyAlignment="1">
      <alignment horizontal="center" vertical="center"/>
    </xf>
    <xf numFmtId="1" fontId="23" fillId="9" borderId="133" xfId="2" applyNumberFormat="1" applyFont="1" applyFill="1" applyBorder="1" applyAlignment="1">
      <alignment horizontal="center" vertical="center"/>
    </xf>
    <xf numFmtId="1" fontId="23" fillId="9" borderId="134" xfId="2" applyNumberFormat="1" applyFont="1" applyFill="1" applyBorder="1" applyAlignment="1">
      <alignment horizontal="center" vertical="center"/>
    </xf>
    <xf numFmtId="1" fontId="23" fillId="9" borderId="135" xfId="2" applyNumberFormat="1" applyFont="1" applyFill="1" applyBorder="1" applyAlignment="1">
      <alignment horizontal="center" vertical="center"/>
    </xf>
    <xf numFmtId="1" fontId="23" fillId="9" borderId="46" xfId="2" applyNumberFormat="1" applyFont="1" applyFill="1" applyBorder="1" applyAlignment="1">
      <alignment horizontal="center" vertical="center"/>
    </xf>
    <xf numFmtId="1" fontId="23" fillId="9" borderId="130" xfId="2" applyNumberFormat="1" applyFont="1" applyFill="1" applyBorder="1" applyAlignment="1">
      <alignment horizontal="center" vertical="center"/>
    </xf>
    <xf numFmtId="1" fontId="23" fillId="9" borderId="140" xfId="2" applyNumberFormat="1" applyFont="1" applyFill="1" applyBorder="1" applyAlignment="1">
      <alignment horizontal="center" vertical="center"/>
    </xf>
    <xf numFmtId="1" fontId="23" fillId="31" borderId="28" xfId="2" applyNumberFormat="1" applyFont="1" applyFill="1" applyBorder="1" applyAlignment="1">
      <alignment horizontal="center" vertical="center"/>
    </xf>
    <xf numFmtId="1" fontId="23" fillId="31" borderId="4" xfId="2" applyNumberFormat="1" applyFont="1" applyFill="1" applyBorder="1" applyAlignment="1">
      <alignment horizontal="center" vertical="center"/>
    </xf>
    <xf numFmtId="1" fontId="23" fillId="31" borderId="30" xfId="2" applyNumberFormat="1" applyFont="1" applyFill="1" applyBorder="1" applyAlignment="1">
      <alignment horizontal="center" vertical="center"/>
    </xf>
    <xf numFmtId="1" fontId="23" fillId="31" borderId="0" xfId="2" applyNumberFormat="1" applyFont="1" applyFill="1" applyAlignment="1">
      <alignment horizontal="center" vertical="center"/>
    </xf>
    <xf numFmtId="1" fontId="23" fillId="31" borderId="12" xfId="2" applyNumberFormat="1" applyFont="1" applyFill="1" applyBorder="1" applyAlignment="1">
      <alignment horizontal="center" vertical="center"/>
    </xf>
    <xf numFmtId="1" fontId="23" fillId="31" borderId="1" xfId="2" applyNumberFormat="1" applyFont="1" applyFill="1" applyBorder="1" applyAlignment="1">
      <alignment horizontal="center" vertical="center"/>
    </xf>
    <xf numFmtId="1" fontId="23" fillId="31" borderId="32" xfId="2" applyNumberFormat="1" applyFont="1" applyFill="1" applyBorder="1" applyAlignment="1">
      <alignment horizontal="center" vertical="center"/>
    </xf>
    <xf numFmtId="1" fontId="23" fillId="31" borderId="33" xfId="2" applyNumberFormat="1" applyFont="1" applyFill="1" applyBorder="1" applyAlignment="1">
      <alignment horizontal="center" vertical="center"/>
    </xf>
    <xf numFmtId="1" fontId="23" fillId="31" borderId="21" xfId="2" applyNumberFormat="1" applyFont="1" applyFill="1" applyBorder="1" applyAlignment="1">
      <alignment horizontal="center" vertical="center"/>
    </xf>
    <xf numFmtId="1" fontId="23" fillId="31" borderId="11" xfId="2" applyNumberFormat="1" applyFont="1" applyFill="1" applyBorder="1" applyAlignment="1">
      <alignment horizontal="center" vertical="center"/>
    </xf>
    <xf numFmtId="0" fontId="23" fillId="31" borderId="0" xfId="2" applyFont="1" applyFill="1" applyAlignment="1">
      <alignment vertical="center"/>
    </xf>
    <xf numFmtId="9" fontId="23" fillId="31" borderId="0" xfId="2" applyNumberFormat="1" applyFont="1" applyFill="1" applyAlignment="1">
      <alignment horizontal="center" vertical="center"/>
    </xf>
    <xf numFmtId="1" fontId="23" fillId="31" borderId="20" xfId="2" applyNumberFormat="1" applyFont="1" applyFill="1" applyBorder="1" applyAlignment="1">
      <alignment horizontal="center" vertical="center"/>
    </xf>
    <xf numFmtId="1" fontId="23" fillId="31" borderId="127" xfId="2" applyNumberFormat="1" applyFont="1" applyFill="1" applyBorder="1" applyAlignment="1">
      <alignment horizontal="center" vertical="center"/>
    </xf>
    <xf numFmtId="1" fontId="23" fillId="31" borderId="128" xfId="2" applyNumberFormat="1" applyFont="1" applyFill="1" applyBorder="1" applyAlignment="1">
      <alignment horizontal="center" vertical="center"/>
    </xf>
    <xf numFmtId="1" fontId="23" fillId="31" borderId="129" xfId="2" applyNumberFormat="1" applyFont="1" applyFill="1" applyBorder="1" applyAlignment="1">
      <alignment horizontal="center" vertical="center"/>
    </xf>
    <xf numFmtId="1" fontId="23" fillId="31" borderId="130" xfId="2" applyNumberFormat="1" applyFont="1" applyFill="1" applyBorder="1" applyAlignment="1">
      <alignment horizontal="center" vertical="center"/>
    </xf>
    <xf numFmtId="1" fontId="23" fillId="31" borderId="35" xfId="2" applyNumberFormat="1" applyFont="1" applyFill="1" applyBorder="1" applyAlignment="1">
      <alignment horizontal="center" vertical="center"/>
    </xf>
    <xf numFmtId="1" fontId="23" fillId="31" borderId="131" xfId="2" applyNumberFormat="1" applyFont="1" applyFill="1" applyBorder="1" applyAlignment="1">
      <alignment horizontal="center" vertical="center"/>
    </xf>
    <xf numFmtId="1" fontId="23" fillId="31" borderId="133" xfId="2" applyNumberFormat="1" applyFont="1" applyFill="1" applyBorder="1" applyAlignment="1">
      <alignment horizontal="center" vertical="center"/>
    </xf>
    <xf numFmtId="1" fontId="23" fillId="31" borderId="134" xfId="2" applyNumberFormat="1" applyFont="1" applyFill="1" applyBorder="1" applyAlignment="1">
      <alignment horizontal="center" vertical="center"/>
    </xf>
    <xf numFmtId="1" fontId="23" fillId="31" borderId="141" xfId="2" applyNumberFormat="1" applyFont="1" applyFill="1" applyBorder="1" applyAlignment="1">
      <alignment horizontal="center" vertical="center"/>
    </xf>
    <xf numFmtId="1" fontId="23" fillId="31" borderId="102" xfId="2" applyNumberFormat="1" applyFont="1" applyFill="1" applyBorder="1" applyAlignment="1">
      <alignment horizontal="center" vertical="center"/>
    </xf>
    <xf numFmtId="1" fontId="23" fillId="31" borderId="139" xfId="2" applyNumberFormat="1" applyFont="1" applyFill="1" applyBorder="1" applyAlignment="1">
      <alignment horizontal="center" vertical="center"/>
    </xf>
    <xf numFmtId="1" fontId="23" fillId="31" borderId="37" xfId="2" applyNumberFormat="1" applyFont="1" applyFill="1" applyBorder="1" applyAlignment="1">
      <alignment horizontal="center" vertical="center"/>
    </xf>
    <xf numFmtId="0" fontId="3" fillId="0" borderId="34" xfId="2" applyFont="1" applyBorder="1"/>
    <xf numFmtId="0" fontId="3" fillId="0" borderId="139" xfId="2" applyFont="1" applyBorder="1"/>
    <xf numFmtId="0" fontId="3" fillId="0" borderId="143" xfId="2" applyFont="1" applyBorder="1"/>
    <xf numFmtId="0" fontId="41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3" fillId="0" borderId="35" xfId="2" applyFont="1" applyBorder="1" applyAlignment="1">
      <alignment horizontal="center"/>
    </xf>
    <xf numFmtId="0" fontId="3" fillId="0" borderId="142" xfId="2" applyFont="1" applyBorder="1" applyAlignment="1">
      <alignment horizontal="center"/>
    </xf>
    <xf numFmtId="0" fontId="3" fillId="0" borderId="34" xfId="2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3" fillId="0" borderId="88" xfId="2" applyFont="1" applyBorder="1" applyAlignment="1">
      <alignment horizontal="center"/>
    </xf>
    <xf numFmtId="0" fontId="3" fillId="0" borderId="139" xfId="2" applyFont="1" applyBorder="1" applyAlignment="1">
      <alignment horizontal="center"/>
    </xf>
    <xf numFmtId="2" fontId="3" fillId="0" borderId="0" xfId="2" applyNumberFormat="1" applyFont="1" applyAlignment="1">
      <alignment horizontal="center"/>
    </xf>
    <xf numFmtId="0" fontId="4" fillId="0" borderId="88" xfId="2" applyFont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4" fillId="0" borderId="144" xfId="2" applyFont="1" applyBorder="1" applyAlignment="1">
      <alignment horizontal="center"/>
    </xf>
    <xf numFmtId="0" fontId="3" fillId="0" borderId="143" xfId="2" applyFont="1" applyBorder="1" applyAlignment="1">
      <alignment horizontal="center"/>
    </xf>
    <xf numFmtId="0" fontId="3" fillId="0" borderId="144" xfId="2" applyFont="1" applyBorder="1" applyAlignment="1">
      <alignment horizontal="center"/>
    </xf>
    <xf numFmtId="0" fontId="3" fillId="12" borderId="0" xfId="2" applyFont="1" applyFill="1" applyAlignment="1">
      <alignment horizontal="center" vertical="center" wrapText="1"/>
    </xf>
    <xf numFmtId="1" fontId="3" fillId="33" borderId="45" xfId="2" applyNumberFormat="1" applyFont="1" applyFill="1" applyBorder="1" applyAlignment="1">
      <alignment horizontal="center"/>
    </xf>
    <xf numFmtId="1" fontId="3" fillId="0" borderId="45" xfId="2" applyNumberFormat="1" applyFont="1" applyBorder="1" applyAlignment="1">
      <alignment horizontal="center" vertical="center"/>
    </xf>
    <xf numFmtId="0" fontId="20" fillId="4" borderId="0" xfId="2" applyFont="1" applyFill="1" applyAlignment="1">
      <alignment vertical="center" textRotation="90" wrapText="1"/>
    </xf>
    <xf numFmtId="0" fontId="3" fillId="9" borderId="88" xfId="2" applyFont="1" applyFill="1" applyBorder="1" applyAlignment="1">
      <alignment horizontal="center"/>
    </xf>
    <xf numFmtId="2" fontId="3" fillId="0" borderId="88" xfId="2" applyNumberFormat="1" applyFont="1" applyBorder="1" applyAlignment="1">
      <alignment horizontal="center"/>
    </xf>
    <xf numFmtId="0" fontId="10" fillId="0" borderId="9" xfId="2" applyFont="1" applyBorder="1" applyAlignment="1">
      <alignment horizontal="left"/>
    </xf>
    <xf numFmtId="0" fontId="23" fillId="0" borderId="15" xfId="2" applyFont="1" applyBorder="1"/>
    <xf numFmtId="4" fontId="23" fillId="9" borderId="11" xfId="2" applyNumberFormat="1" applyFont="1" applyFill="1" applyBorder="1"/>
    <xf numFmtId="0" fontId="46" fillId="0" borderId="0" xfId="2" applyFont="1" applyAlignment="1">
      <alignment horizontal="right"/>
    </xf>
    <xf numFmtId="4" fontId="45" fillId="0" borderId="0" xfId="2" applyNumberFormat="1" applyFont="1"/>
    <xf numFmtId="4" fontId="47" fillId="0" borderId="0" xfId="2" applyNumberFormat="1" applyFont="1"/>
    <xf numFmtId="44" fontId="23" fillId="0" borderId="54" xfId="2" applyNumberFormat="1" applyFont="1" applyBorder="1"/>
    <xf numFmtId="0" fontId="44" fillId="0" borderId="0" xfId="2" applyFont="1" applyAlignment="1">
      <alignment horizontal="center" vertical="center"/>
    </xf>
    <xf numFmtId="164" fontId="3" fillId="0" borderId="0" xfId="0" applyNumberFormat="1" applyFont="1"/>
    <xf numFmtId="164" fontId="61" fillId="9" borderId="45" xfId="7" applyNumberFormat="1" applyFill="1" applyBorder="1"/>
    <xf numFmtId="164" fontId="61" fillId="9" borderId="45" xfId="7" applyNumberFormat="1" applyFill="1" applyBorder="1" applyAlignment="1">
      <alignment horizontal="left"/>
    </xf>
    <xf numFmtId="0" fontId="69" fillId="7" borderId="45" xfId="7" applyFont="1" applyFill="1" applyBorder="1" applyAlignment="1">
      <alignment horizontal="center" wrapText="1"/>
    </xf>
    <xf numFmtId="0" fontId="69" fillId="7" borderId="45" xfId="7" applyFont="1" applyFill="1" applyBorder="1"/>
    <xf numFmtId="0" fontId="69" fillId="7" borderId="46" xfId="7" applyFont="1" applyFill="1" applyBorder="1" applyAlignment="1">
      <alignment horizontal="center" wrapText="1"/>
    </xf>
    <xf numFmtId="0" fontId="69" fillId="7" borderId="45" xfId="7" applyFont="1" applyFill="1" applyBorder="1" applyAlignment="1">
      <alignment horizontal="left"/>
    </xf>
    <xf numFmtId="0" fontId="69" fillId="0" borderId="145" xfId="7" applyFont="1" applyBorder="1"/>
    <xf numFmtId="164" fontId="41" fillId="9" borderId="45" xfId="7" applyNumberFormat="1" applyFont="1" applyFill="1" applyBorder="1" applyAlignment="1">
      <alignment horizontal="center" wrapText="1"/>
    </xf>
    <xf numFmtId="164" fontId="41" fillId="7" borderId="105" xfId="7" applyNumberFormat="1" applyFont="1" applyFill="1" applyBorder="1"/>
    <xf numFmtId="0" fontId="41" fillId="7" borderId="105" xfId="7" applyFont="1" applyFill="1" applyBorder="1"/>
    <xf numFmtId="0" fontId="41" fillId="7" borderId="45" xfId="7" applyFont="1" applyFill="1" applyBorder="1"/>
    <xf numFmtId="164" fontId="41" fillId="7" borderId="46" xfId="7" applyNumberFormat="1" applyFont="1" applyFill="1" applyBorder="1"/>
    <xf numFmtId="0" fontId="41" fillId="7" borderId="45" xfId="7" applyFont="1" applyFill="1" applyBorder="1" applyAlignment="1">
      <alignment horizontal="left"/>
    </xf>
    <xf numFmtId="0" fontId="6" fillId="7" borderId="45" xfId="7" applyFont="1" applyFill="1" applyBorder="1"/>
    <xf numFmtId="0" fontId="6" fillId="0" borderId="0" xfId="7" applyFont="1"/>
    <xf numFmtId="0" fontId="70" fillId="7" borderId="45" xfId="7" applyFont="1" applyFill="1" applyBorder="1"/>
    <xf numFmtId="164" fontId="41" fillId="23" borderId="45" xfId="7" applyNumberFormat="1" applyFont="1" applyFill="1" applyBorder="1"/>
    <xf numFmtId="0" fontId="41" fillId="23" borderId="45" xfId="7" applyFont="1" applyFill="1" applyBorder="1"/>
    <xf numFmtId="164" fontId="41" fillId="23" borderId="46" xfId="7" applyNumberFormat="1" applyFont="1" applyFill="1" applyBorder="1"/>
    <xf numFmtId="0" fontId="41" fillId="23" borderId="45" xfId="7" applyFont="1" applyFill="1" applyBorder="1" applyAlignment="1">
      <alignment horizontal="left"/>
    </xf>
    <xf numFmtId="0" fontId="71" fillId="23" borderId="45" xfId="7" applyFont="1" applyFill="1" applyBorder="1"/>
    <xf numFmtId="0" fontId="6" fillId="23" borderId="0" xfId="7" applyFont="1" applyFill="1"/>
    <xf numFmtId="164" fontId="41" fillId="7" borderId="45" xfId="7" applyNumberFormat="1" applyFont="1" applyFill="1" applyBorder="1"/>
    <xf numFmtId="164" fontId="41" fillId="7" borderId="103" xfId="7" applyNumberFormat="1" applyFont="1" applyFill="1" applyBorder="1"/>
    <xf numFmtId="0" fontId="41" fillId="7" borderId="103" xfId="7" applyFont="1" applyFill="1" applyBorder="1"/>
    <xf numFmtId="0" fontId="6" fillId="0" borderId="35" xfId="7" applyFont="1" applyBorder="1"/>
    <xf numFmtId="0" fontId="6" fillId="0" borderId="1" xfId="7" applyFont="1" applyBorder="1"/>
    <xf numFmtId="164" fontId="41" fillId="7" borderId="108" xfId="7" applyNumberFormat="1" applyFont="1" applyFill="1" applyBorder="1"/>
    <xf numFmtId="0" fontId="41" fillId="7" borderId="108" xfId="7" applyFont="1" applyFill="1" applyBorder="1"/>
    <xf numFmtId="0" fontId="70" fillId="23" borderId="45" xfId="7" applyFont="1" applyFill="1" applyBorder="1"/>
    <xf numFmtId="0" fontId="70" fillId="7" borderId="45" xfId="7" applyFont="1" applyFill="1" applyBorder="1" applyAlignment="1">
      <alignment horizontal="left"/>
    </xf>
    <xf numFmtId="164" fontId="41" fillId="7" borderId="146" xfId="7" applyNumberFormat="1" applyFont="1" applyFill="1" applyBorder="1"/>
    <xf numFmtId="0" fontId="41" fillId="7" borderId="146" xfId="7" applyFont="1" applyFill="1" applyBorder="1"/>
    <xf numFmtId="164" fontId="41" fillId="7" borderId="140" xfId="7" applyNumberFormat="1" applyFont="1" applyFill="1" applyBorder="1"/>
    <xf numFmtId="0" fontId="6" fillId="0" borderId="21" xfId="7" applyFont="1" applyBorder="1"/>
    <xf numFmtId="164" fontId="41" fillId="7" borderId="143" xfId="7" applyNumberFormat="1" applyFont="1" applyFill="1" applyBorder="1"/>
    <xf numFmtId="0" fontId="41" fillId="23" borderId="0" xfId="7" applyFont="1" applyFill="1"/>
    <xf numFmtId="0" fontId="61" fillId="23" borderId="0" xfId="7" applyFill="1"/>
    <xf numFmtId="164" fontId="41" fillId="23" borderId="103" xfId="7" applyNumberFormat="1" applyFont="1" applyFill="1" applyBorder="1"/>
    <xf numFmtId="0" fontId="41" fillId="23" borderId="103" xfId="7" applyFont="1" applyFill="1" applyBorder="1"/>
    <xf numFmtId="164" fontId="41" fillId="23" borderId="34" xfId="7" applyNumberFormat="1" applyFont="1" applyFill="1" applyBorder="1"/>
    <xf numFmtId="164" fontId="41" fillId="7" borderId="147" xfId="7" applyNumberFormat="1" applyFont="1" applyFill="1" applyBorder="1"/>
    <xf numFmtId="0" fontId="41" fillId="7" borderId="147" xfId="7" applyFont="1" applyFill="1" applyBorder="1"/>
    <xf numFmtId="164" fontId="41" fillId="7" borderId="148" xfId="7" applyNumberFormat="1" applyFont="1" applyFill="1" applyBorder="1"/>
    <xf numFmtId="0" fontId="6" fillId="0" borderId="4" xfId="7" applyFont="1" applyBorder="1"/>
    <xf numFmtId="164" fontId="41" fillId="23" borderId="105" xfId="7" applyNumberFormat="1" applyFont="1" applyFill="1" applyBorder="1"/>
    <xf numFmtId="0" fontId="41" fillId="23" borderId="105" xfId="7" applyFont="1" applyFill="1" applyBorder="1"/>
    <xf numFmtId="164" fontId="41" fillId="23" borderId="143" xfId="7" applyNumberFormat="1" applyFont="1" applyFill="1" applyBorder="1"/>
    <xf numFmtId="0" fontId="0" fillId="34" borderId="0" xfId="0" applyFill="1"/>
    <xf numFmtId="164" fontId="0" fillId="34" borderId="45" xfId="0" applyNumberFormat="1" applyFill="1" applyBorder="1"/>
    <xf numFmtId="2" fontId="41" fillId="7" borderId="46" xfId="7" applyNumberFormat="1" applyFont="1" applyFill="1" applyBorder="1"/>
    <xf numFmtId="0" fontId="70" fillId="7" borderId="103" xfId="7" applyFont="1" applyFill="1" applyBorder="1"/>
    <xf numFmtId="164" fontId="0" fillId="34" borderId="103" xfId="0" applyNumberFormat="1" applyFill="1" applyBorder="1"/>
    <xf numFmtId="164" fontId="41" fillId="7" borderId="34" xfId="7" applyNumberFormat="1" applyFont="1" applyFill="1" applyBorder="1"/>
    <xf numFmtId="0" fontId="41" fillId="7" borderId="103" xfId="7" applyFont="1" applyFill="1" applyBorder="1" applyAlignment="1">
      <alignment horizontal="left"/>
    </xf>
    <xf numFmtId="164" fontId="61" fillId="9" borderId="103" xfId="7" applyNumberFormat="1" applyFill="1" applyBorder="1" applyAlignment="1">
      <alignment horizontal="left"/>
    </xf>
    <xf numFmtId="4" fontId="23" fillId="34" borderId="0" xfId="2" applyNumberFormat="1" applyFont="1" applyFill="1"/>
    <xf numFmtId="0" fontId="3" fillId="34" borderId="0" xfId="2" applyFont="1" applyFill="1"/>
    <xf numFmtId="0" fontId="23" fillId="34" borderId="0" xfId="2" applyFont="1" applyFill="1"/>
    <xf numFmtId="2" fontId="8" fillId="34" borderId="66" xfId="2" applyNumberFormat="1" applyFont="1" applyFill="1" applyBorder="1"/>
    <xf numFmtId="0" fontId="3" fillId="34" borderId="66" xfId="2" applyFont="1" applyFill="1" applyBorder="1"/>
    <xf numFmtId="164" fontId="0" fillId="10" borderId="45" xfId="0" applyNumberFormat="1" applyFill="1" applyBorder="1"/>
    <xf numFmtId="0" fontId="4" fillId="0" borderId="34" xfId="2" applyFont="1" applyBorder="1"/>
    <xf numFmtId="0" fontId="3" fillId="0" borderId="35" xfId="0" applyFont="1" applyBorder="1"/>
    <xf numFmtId="0" fontId="8" fillId="0" borderId="139" xfId="2" applyFont="1" applyBorder="1"/>
    <xf numFmtId="2" fontId="8" fillId="0" borderId="88" xfId="2" applyNumberFormat="1" applyFont="1" applyBorder="1"/>
    <xf numFmtId="0" fontId="3" fillId="0" borderId="88" xfId="2" applyFont="1" applyBorder="1"/>
    <xf numFmtId="0" fontId="3" fillId="34" borderId="139" xfId="2" applyFont="1" applyFill="1" applyBorder="1"/>
    <xf numFmtId="0" fontId="3" fillId="34" borderId="88" xfId="2" applyFont="1" applyFill="1" applyBorder="1"/>
    <xf numFmtId="2" fontId="3" fillId="0" borderId="139" xfId="2" applyNumberFormat="1" applyFont="1" applyBorder="1"/>
    <xf numFmtId="2" fontId="3" fillId="0" borderId="88" xfId="2" applyNumberFormat="1" applyFont="1" applyBorder="1"/>
    <xf numFmtId="0" fontId="9" fillId="0" borderId="139" xfId="2" applyFont="1" applyBorder="1"/>
    <xf numFmtId="0" fontId="3" fillId="0" borderId="1" xfId="2" applyFont="1" applyBorder="1"/>
    <xf numFmtId="2" fontId="8" fillId="0" borderId="144" xfId="2" applyNumberFormat="1" applyFont="1" applyBorder="1"/>
    <xf numFmtId="1" fontId="44" fillId="18" borderId="35" xfId="2" applyNumberFormat="1" applyFont="1" applyFill="1" applyBorder="1" applyAlignment="1">
      <alignment horizontal="center" vertical="center" wrapText="1"/>
    </xf>
    <xf numFmtId="1" fontId="44" fillId="18" borderId="142" xfId="2" applyNumberFormat="1" applyFont="1" applyFill="1" applyBorder="1" applyAlignment="1">
      <alignment horizontal="center" vertical="center" wrapText="1"/>
    </xf>
    <xf numFmtId="1" fontId="44" fillId="18" borderId="88" xfId="2" applyNumberFormat="1" applyFont="1" applyFill="1" applyBorder="1" applyAlignment="1">
      <alignment horizontal="center" vertical="center" wrapText="1"/>
    </xf>
    <xf numFmtId="44" fontId="23" fillId="0" borderId="53" xfId="2" applyNumberFormat="1" applyFont="1" applyBorder="1"/>
    <xf numFmtId="0" fontId="45" fillId="0" borderId="76" xfId="2" applyFont="1" applyBorder="1"/>
    <xf numFmtId="0" fontId="46" fillId="0" borderId="54" xfId="2" applyFont="1" applyBorder="1" applyAlignment="1">
      <alignment horizontal="left"/>
    </xf>
    <xf numFmtId="2" fontId="45" fillId="0" borderId="55" xfId="2" applyNumberFormat="1" applyFont="1" applyBorder="1"/>
    <xf numFmtId="2" fontId="45" fillId="0" borderId="0" xfId="2" applyNumberFormat="1" applyFont="1"/>
    <xf numFmtId="2" fontId="45" fillId="0" borderId="16" xfId="2" applyNumberFormat="1" applyFont="1" applyBorder="1"/>
    <xf numFmtId="4" fontId="23" fillId="35" borderId="0" xfId="2" applyNumberFormat="1" applyFont="1" applyFill="1"/>
    <xf numFmtId="2" fontId="8" fillId="35" borderId="66" xfId="2" applyNumberFormat="1" applyFont="1" applyFill="1" applyBorder="1"/>
    <xf numFmtId="4" fontId="23" fillId="35" borderId="11" xfId="2" applyNumberFormat="1" applyFont="1" applyFill="1" applyBorder="1"/>
    <xf numFmtId="0" fontId="22" fillId="5" borderId="101" xfId="2" applyFont="1" applyFill="1" applyBorder="1" applyAlignment="1">
      <alignment horizontal="center"/>
    </xf>
    <xf numFmtId="1" fontId="44" fillId="13" borderId="4" xfId="2" applyNumberFormat="1" applyFont="1" applyFill="1" applyBorder="1" applyAlignment="1">
      <alignment horizontal="center" vertical="center"/>
    </xf>
    <xf numFmtId="1" fontId="43" fillId="19" borderId="4" xfId="2" applyNumberFormat="1" applyFont="1" applyFill="1" applyBorder="1" applyAlignment="1">
      <alignment horizontal="center" vertical="center"/>
    </xf>
    <xf numFmtId="0" fontId="22" fillId="5" borderId="15" xfId="2" applyFont="1" applyFill="1" applyBorder="1" applyAlignment="1">
      <alignment horizontal="center"/>
    </xf>
    <xf numFmtId="0" fontId="19" fillId="0" borderId="0" xfId="2" applyFont="1" applyAlignment="1">
      <alignment horizontal="left" vertical="center"/>
    </xf>
    <xf numFmtId="1" fontId="44" fillId="0" borderId="0" xfId="2" applyNumberFormat="1" applyFont="1" applyAlignment="1">
      <alignment horizontal="left" vertical="center"/>
    </xf>
    <xf numFmtId="0" fontId="20" fillId="0" borderId="0" xfId="2" applyFont="1" applyAlignment="1">
      <alignment horizontal="right"/>
    </xf>
    <xf numFmtId="0" fontId="22" fillId="0" borderId="0" xfId="4" applyFont="1" applyAlignment="1">
      <alignment horizontal="right" vertical="center"/>
    </xf>
    <xf numFmtId="1" fontId="44" fillId="0" borderId="0" xfId="2" applyNumberFormat="1" applyFont="1" applyAlignment="1">
      <alignment horizontal="right" vertical="center"/>
    </xf>
    <xf numFmtId="168" fontId="61" fillId="30" borderId="0" xfId="8" applyFont="1" applyFill="1" applyBorder="1"/>
    <xf numFmtId="168" fontId="61" fillId="27" borderId="0" xfId="7" applyNumberFormat="1" applyFill="1"/>
    <xf numFmtId="168" fontId="61" fillId="7" borderId="0" xfId="7" applyNumberFormat="1" applyFill="1"/>
    <xf numFmtId="168" fontId="0" fillId="26" borderId="0" xfId="8" applyFont="1" applyFill="1" applyBorder="1"/>
    <xf numFmtId="168" fontId="61" fillId="26" borderId="0" xfId="7" applyNumberFormat="1" applyFill="1"/>
    <xf numFmtId="168" fontId="61" fillId="10" borderId="0" xfId="7" applyNumberFormat="1" applyFill="1"/>
    <xf numFmtId="168" fontId="0" fillId="10" borderId="0" xfId="8" applyFont="1" applyFill="1" applyBorder="1"/>
    <xf numFmtId="168" fontId="0" fillId="17" borderId="0" xfId="8" applyFont="1" applyFill="1" applyBorder="1"/>
    <xf numFmtId="44" fontId="70" fillId="0" borderId="113" xfId="7" applyNumberFormat="1" applyFont="1" applyBorder="1"/>
    <xf numFmtId="0" fontId="70" fillId="27" borderId="108" xfId="7" applyFont="1" applyFill="1" applyBorder="1"/>
    <xf numFmtId="0" fontId="70" fillId="27" borderId="151" xfId="7" applyFont="1" applyFill="1" applyBorder="1"/>
    <xf numFmtId="0" fontId="72" fillId="0" borderId="0" xfId="0" applyFont="1"/>
    <xf numFmtId="0" fontId="28" fillId="0" borderId="45" xfId="0" applyFont="1" applyBorder="1"/>
    <xf numFmtId="0" fontId="36" fillId="0" borderId="0" xfId="2" applyFont="1" applyAlignment="1">
      <alignment horizontal="right" indent="1"/>
    </xf>
    <xf numFmtId="0" fontId="3" fillId="0" borderId="0" xfId="2" applyFont="1" applyAlignment="1">
      <alignment horizontal="right" indent="1"/>
    </xf>
    <xf numFmtId="0" fontId="3" fillId="0" borderId="0" xfId="0" applyFont="1" applyAlignment="1">
      <alignment horizontal="right" indent="1"/>
    </xf>
    <xf numFmtId="0" fontId="3" fillId="9" borderId="0" xfId="2" applyFont="1" applyFill="1" applyAlignment="1">
      <alignment horizontal="right" indent="1"/>
    </xf>
    <xf numFmtId="0" fontId="72" fillId="0" borderId="0" xfId="0" applyFont="1" applyAlignment="1">
      <alignment horizontal="right" indent="1"/>
    </xf>
    <xf numFmtId="0" fontId="73" fillId="0" borderId="0" xfId="0" applyFont="1" applyAlignment="1">
      <alignment horizontal="right" indent="1"/>
    </xf>
    <xf numFmtId="0" fontId="74" fillId="0" borderId="0" xfId="0" applyFont="1"/>
    <xf numFmtId="0" fontId="3" fillId="0" borderId="153" xfId="2" applyFont="1" applyBorder="1"/>
    <xf numFmtId="1" fontId="3" fillId="0" borderId="153" xfId="2" applyNumberFormat="1" applyFont="1" applyBorder="1"/>
    <xf numFmtId="1" fontId="3" fillId="0" borderId="0" xfId="2" applyNumberFormat="1" applyFont="1"/>
    <xf numFmtId="1" fontId="3" fillId="2" borderId="152" xfId="2" applyNumberFormat="1" applyFont="1" applyFill="1" applyBorder="1"/>
    <xf numFmtId="0" fontId="3" fillId="2" borderId="153" xfId="2" applyFont="1" applyFill="1" applyBorder="1"/>
    <xf numFmtId="1" fontId="3" fillId="2" borderId="153" xfId="2" applyNumberFormat="1" applyFont="1" applyFill="1" applyBorder="1"/>
    <xf numFmtId="1" fontId="3" fillId="2" borderId="0" xfId="2" applyNumberFormat="1" applyFont="1" applyFill="1" applyAlignment="1">
      <alignment horizontal="left" indent="1"/>
    </xf>
    <xf numFmtId="1" fontId="3" fillId="2" borderId="0" xfId="2" applyNumberFormat="1" applyFont="1" applyFill="1"/>
    <xf numFmtId="44" fontId="27" fillId="0" borderId="0" xfId="5" applyFont="1" applyFill="1"/>
    <xf numFmtId="2" fontId="40" fillId="0" borderId="0" xfId="0" applyNumberFormat="1" applyFont="1" applyAlignment="1">
      <alignment vertical="justify"/>
    </xf>
    <xf numFmtId="169" fontId="0" fillId="2" borderId="0" xfId="0" applyNumberFormat="1" applyFill="1"/>
    <xf numFmtId="169" fontId="33" fillId="2" borderId="0" xfId="0" applyNumberFormat="1" applyFont="1" applyFill="1" applyAlignment="1">
      <alignment horizontal="center"/>
    </xf>
    <xf numFmtId="169" fontId="0" fillId="2" borderId="0" xfId="0" applyNumberFormat="1" applyFill="1" applyAlignment="1">
      <alignment horizontal="center"/>
    </xf>
    <xf numFmtId="169" fontId="0" fillId="0" borderId="15" xfId="0" applyNumberFormat="1" applyBorder="1"/>
    <xf numFmtId="169" fontId="0" fillId="0" borderId="0" xfId="0" applyNumberFormat="1"/>
    <xf numFmtId="169" fontId="0" fillId="0" borderId="12" xfId="0" applyNumberFormat="1" applyBorder="1"/>
    <xf numFmtId="169" fontId="0" fillId="0" borderId="20" xfId="0" applyNumberFormat="1" applyBorder="1"/>
    <xf numFmtId="169" fontId="0" fillId="0" borderId="21" xfId="0" applyNumberFormat="1" applyBorder="1"/>
    <xf numFmtId="169" fontId="0" fillId="0" borderId="11" xfId="0" applyNumberFormat="1" applyBorder="1"/>
    <xf numFmtId="164" fontId="75" fillId="0" borderId="0" xfId="0" applyNumberFormat="1" applyFont="1" applyAlignment="1">
      <alignment horizontal="center" vertical="center"/>
    </xf>
    <xf numFmtId="164" fontId="75" fillId="0" borderId="154" xfId="0" applyNumberFormat="1" applyFont="1" applyBorder="1" applyAlignment="1">
      <alignment horizontal="center" vertical="center"/>
    </xf>
    <xf numFmtId="0" fontId="0" fillId="0" borderId="155" xfId="0" applyBorder="1"/>
    <xf numFmtId="164" fontId="3" fillId="0" borderId="0" xfId="2" applyNumberFormat="1" applyFont="1" applyAlignment="1">
      <alignment horizontal="left"/>
    </xf>
    <xf numFmtId="0" fontId="3" fillId="0" borderId="0" xfId="2" applyFont="1" applyAlignment="1">
      <alignment horizontal="left"/>
    </xf>
    <xf numFmtId="8" fontId="75" fillId="0" borderId="0" xfId="0" applyNumberFormat="1" applyFont="1" applyAlignment="1">
      <alignment horizontal="center"/>
    </xf>
    <xf numFmtId="164" fontId="75" fillId="0" borderId="157" xfId="0" applyNumberFormat="1" applyFont="1" applyBorder="1" applyAlignment="1">
      <alignment vertical="center"/>
    </xf>
    <xf numFmtId="0" fontId="0" fillId="0" borderId="156" xfId="0" applyBorder="1"/>
    <xf numFmtId="0" fontId="0" fillId="0" borderId="157" xfId="0" applyBorder="1"/>
    <xf numFmtId="164" fontId="0" fillId="0" borderId="155" xfId="0" applyNumberFormat="1" applyBorder="1"/>
    <xf numFmtId="4" fontId="28" fillId="0" borderId="45" xfId="0" applyNumberFormat="1" applyFont="1" applyBorder="1"/>
    <xf numFmtId="0" fontId="76" fillId="0" borderId="0" xfId="0" applyFont="1" applyAlignment="1">
      <alignment horizontal="right" indent="1"/>
    </xf>
    <xf numFmtId="170" fontId="23" fillId="0" borderId="53" xfId="2" applyNumberFormat="1" applyFont="1" applyBorder="1"/>
    <xf numFmtId="0" fontId="3" fillId="0" borderId="0" xfId="0" applyFont="1" applyAlignment="1">
      <alignment horizontal="center"/>
    </xf>
    <xf numFmtId="164" fontId="75" fillId="0" borderId="0" xfId="0" applyNumberFormat="1" applyFont="1" applyAlignment="1">
      <alignment vertical="center"/>
    </xf>
    <xf numFmtId="8" fontId="75" fillId="0" borderId="0" xfId="0" applyNumberFormat="1" applyFont="1"/>
    <xf numFmtId="0" fontId="3" fillId="0" borderId="158" xfId="0" applyFont="1" applyBorder="1" applyAlignment="1">
      <alignment horizontal="center"/>
    </xf>
    <xf numFmtId="0" fontId="0" fillId="0" borderId="159" xfId="0" applyBorder="1"/>
    <xf numFmtId="0" fontId="3" fillId="0" borderId="161" xfId="0" applyFont="1" applyBorder="1" applyAlignment="1">
      <alignment horizontal="center"/>
    </xf>
    <xf numFmtId="0" fontId="3" fillId="0" borderId="163" xfId="0" applyFont="1" applyBorder="1" applyAlignment="1">
      <alignment horizontal="center"/>
    </xf>
    <xf numFmtId="0" fontId="3" fillId="0" borderId="165" xfId="2" applyFont="1" applyBorder="1"/>
    <xf numFmtId="164" fontId="75" fillId="0" borderId="159" xfId="0" applyNumberFormat="1" applyFont="1" applyBorder="1" applyAlignment="1">
      <alignment horizontal="center" vertical="center"/>
    </xf>
    <xf numFmtId="164" fontId="75" fillId="0" borderId="160" xfId="0" applyNumberFormat="1" applyFont="1" applyBorder="1" applyAlignment="1">
      <alignment horizontal="center" vertical="center"/>
    </xf>
    <xf numFmtId="164" fontId="75" fillId="0" borderId="162" xfId="0" applyNumberFormat="1" applyFont="1" applyBorder="1" applyAlignment="1">
      <alignment horizontal="center" vertical="center"/>
    </xf>
    <xf numFmtId="164" fontId="75" fillId="0" borderId="165" xfId="0" applyNumberFormat="1" applyFont="1" applyBorder="1" applyAlignment="1">
      <alignment horizontal="center" vertical="center"/>
    </xf>
    <xf numFmtId="8" fontId="75" fillId="0" borderId="164" xfId="0" applyNumberFormat="1" applyFont="1" applyBorder="1" applyAlignment="1">
      <alignment horizontal="center"/>
    </xf>
    <xf numFmtId="0" fontId="73" fillId="0" borderId="163" xfId="0" applyFont="1" applyBorder="1" applyAlignment="1">
      <alignment horizontal="right" indent="1"/>
    </xf>
    <xf numFmtId="0" fontId="28" fillId="0" borderId="164" xfId="0" applyFont="1" applyBorder="1"/>
    <xf numFmtId="0" fontId="3" fillId="0" borderId="164" xfId="2" applyFont="1" applyBorder="1"/>
    <xf numFmtId="1" fontId="21" fillId="0" borderId="0" xfId="2" applyNumberFormat="1" applyFont="1"/>
    <xf numFmtId="0" fontId="78" fillId="5" borderId="79" xfId="4" applyFont="1" applyFill="1" applyBorder="1" applyAlignment="1">
      <alignment horizontal="center" vertical="center"/>
    </xf>
    <xf numFmtId="6" fontId="3" fillId="4" borderId="0" xfId="2" applyNumberFormat="1" applyFont="1" applyFill="1"/>
    <xf numFmtId="0" fontId="3" fillId="4" borderId="0" xfId="2" applyFont="1" applyFill="1"/>
    <xf numFmtId="6" fontId="3" fillId="4" borderId="0" xfId="5" applyNumberFormat="1" applyFont="1" applyFill="1"/>
    <xf numFmtId="169" fontId="3" fillId="4" borderId="0" xfId="5" applyNumberFormat="1" applyFont="1" applyFill="1"/>
    <xf numFmtId="169" fontId="3" fillId="0" borderId="0" xfId="2" applyNumberFormat="1" applyFont="1"/>
    <xf numFmtId="164" fontId="3" fillId="0" borderId="0" xfId="2" applyNumberFormat="1" applyFont="1"/>
    <xf numFmtId="1" fontId="44" fillId="19" borderId="0" xfId="2" applyNumberFormat="1" applyFont="1" applyFill="1" applyAlignment="1">
      <alignment horizontal="center" vertical="center"/>
    </xf>
    <xf numFmtId="1" fontId="44" fillId="19" borderId="4" xfId="2" applyNumberFormat="1" applyFont="1" applyFill="1" applyBorder="1" applyAlignment="1">
      <alignment horizontal="center" vertical="center"/>
    </xf>
    <xf numFmtId="2" fontId="3" fillId="0" borderId="166" xfId="2" applyNumberFormat="1" applyFont="1" applyBorder="1"/>
    <xf numFmtId="1" fontId="23" fillId="0" borderId="102" xfId="2" applyNumberFormat="1" applyFont="1" applyBorder="1" applyAlignment="1">
      <alignment horizontal="center" vertical="center"/>
    </xf>
    <xf numFmtId="1" fontId="23" fillId="9" borderId="101" xfId="2" applyNumberFormat="1" applyFont="1" applyFill="1" applyBorder="1" applyAlignment="1">
      <alignment horizontal="center" vertical="center"/>
    </xf>
    <xf numFmtId="2" fontId="8" fillId="0" borderId="102" xfId="2" applyNumberFormat="1" applyFont="1" applyBorder="1"/>
    <xf numFmtId="1" fontId="23" fillId="31" borderId="101" xfId="2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27" fillId="0" borderId="101" xfId="0" applyFont="1" applyBorder="1"/>
    <xf numFmtId="0" fontId="0" fillId="0" borderId="102" xfId="0" applyBorder="1"/>
    <xf numFmtId="0" fontId="42" fillId="0" borderId="0" xfId="0" applyFont="1"/>
    <xf numFmtId="0" fontId="24" fillId="16" borderId="0" xfId="2" applyFont="1" applyFill="1" applyAlignment="1">
      <alignment horizontal="center" vertical="center"/>
    </xf>
    <xf numFmtId="0" fontId="28" fillId="0" borderId="0" xfId="0" applyFont="1" applyAlignment="1">
      <alignment horizontal="center" textRotation="90" wrapText="1"/>
    </xf>
    <xf numFmtId="0" fontId="23" fillId="0" borderId="0" xfId="2" applyFont="1" applyAlignment="1">
      <alignment horizontal="right" vertical="center"/>
    </xf>
    <xf numFmtId="171" fontId="44" fillId="0" borderId="45" xfId="2" applyNumberFormat="1" applyFont="1" applyBorder="1" applyAlignment="1">
      <alignment horizontal="center" vertical="center"/>
    </xf>
    <xf numFmtId="4" fontId="3" fillId="0" borderId="0" xfId="0" applyNumberFormat="1" applyFont="1"/>
    <xf numFmtId="0" fontId="3" fillId="37" borderId="0" xfId="0" applyFont="1" applyFill="1"/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2" applyFont="1" applyAlignment="1">
      <alignment horizontal="right"/>
    </xf>
    <xf numFmtId="0" fontId="5" fillId="0" borderId="0" xfId="2" applyFont="1" applyAlignment="1">
      <alignment horizontal="center"/>
    </xf>
    <xf numFmtId="0" fontId="5" fillId="0" borderId="1" xfId="2" applyFont="1" applyBorder="1" applyAlignment="1">
      <alignment horizontal="center"/>
    </xf>
    <xf numFmtId="0" fontId="3" fillId="0" borderId="54" xfId="2" applyFont="1" applyBorder="1" applyAlignment="1">
      <alignment horizontal="center"/>
    </xf>
    <xf numFmtId="0" fontId="3" fillId="0" borderId="0" xfId="2" applyFont="1" applyAlignment="1">
      <alignment horizontal="center"/>
    </xf>
    <xf numFmtId="0" fontId="28" fillId="2" borderId="0" xfId="0" applyFont="1" applyFill="1" applyAlignment="1">
      <alignment horizontal="center" textRotation="90" wrapText="1"/>
    </xf>
    <xf numFmtId="0" fontId="28" fillId="2" borderId="51" xfId="0" applyFont="1" applyFill="1" applyBorder="1" applyAlignment="1">
      <alignment horizontal="center" textRotation="90" wrapText="1"/>
    </xf>
    <xf numFmtId="0" fontId="16" fillId="0" borderId="0" xfId="2" applyFont="1" applyAlignment="1">
      <alignment horizontal="center" vertical="center"/>
    </xf>
    <xf numFmtId="0" fontId="20" fillId="4" borderId="88" xfId="2" applyFont="1" applyFill="1" applyBorder="1" applyAlignment="1">
      <alignment horizontal="center" vertical="center" textRotation="90" wrapText="1"/>
    </xf>
    <xf numFmtId="0" fontId="20" fillId="4" borderId="0" xfId="2" applyFont="1" applyFill="1" applyAlignment="1">
      <alignment horizontal="center" vertical="center" textRotation="90" wrapText="1"/>
    </xf>
    <xf numFmtId="0" fontId="19" fillId="3" borderId="0" xfId="2" applyFont="1" applyFill="1" applyAlignment="1">
      <alignment horizontal="center" vertical="center"/>
    </xf>
    <xf numFmtId="0" fontId="20" fillId="4" borderId="59" xfId="2" applyFont="1" applyFill="1" applyBorder="1" applyAlignment="1">
      <alignment horizontal="center"/>
    </xf>
    <xf numFmtId="0" fontId="4" fillId="0" borderId="80" xfId="2" applyFont="1" applyBorder="1" applyAlignment="1">
      <alignment horizontal="center"/>
    </xf>
    <xf numFmtId="0" fontId="4" fillId="0" borderId="60" xfId="2" applyFont="1" applyBorder="1" applyAlignment="1">
      <alignment horizontal="center"/>
    </xf>
    <xf numFmtId="0" fontId="4" fillId="0" borderId="61" xfId="2" applyFont="1" applyBorder="1" applyAlignment="1">
      <alignment horizontal="center"/>
    </xf>
    <xf numFmtId="0" fontId="23" fillId="15" borderId="94" xfId="2" applyFont="1" applyFill="1" applyBorder="1" applyAlignment="1">
      <alignment horizontal="center"/>
    </xf>
    <xf numFmtId="0" fontId="23" fillId="15" borderId="0" xfId="2" applyFont="1" applyFill="1" applyAlignment="1">
      <alignment horizontal="center"/>
    </xf>
    <xf numFmtId="0" fontId="23" fillId="15" borderId="66" xfId="2" applyFont="1" applyFill="1" applyBorder="1" applyAlignment="1">
      <alignment horizontal="center"/>
    </xf>
    <xf numFmtId="9" fontId="23" fillId="0" borderId="67" xfId="2" applyNumberFormat="1" applyFont="1" applyBorder="1" applyAlignment="1">
      <alignment horizontal="center" vertical="center" wrapText="1"/>
    </xf>
    <xf numFmtId="9" fontId="23" fillId="0" borderId="68" xfId="2" applyNumberFormat="1" applyFont="1" applyBorder="1" applyAlignment="1">
      <alignment horizontal="center" vertical="center" wrapText="1"/>
    </xf>
    <xf numFmtId="9" fontId="23" fillId="0" borderId="69" xfId="2" applyNumberFormat="1" applyFont="1" applyBorder="1" applyAlignment="1">
      <alignment horizontal="center" vertical="center" wrapText="1"/>
    </xf>
    <xf numFmtId="0" fontId="3" fillId="16" borderId="0" xfId="2" applyFont="1" applyFill="1" applyAlignment="1">
      <alignment horizontal="center"/>
    </xf>
    <xf numFmtId="0" fontId="3" fillId="22" borderId="1" xfId="2" applyFont="1" applyFill="1" applyBorder="1" applyAlignment="1">
      <alignment horizontal="center"/>
    </xf>
    <xf numFmtId="0" fontId="37" fillId="22" borderId="1" xfId="2" applyFont="1" applyFill="1" applyBorder="1" applyAlignment="1">
      <alignment horizontal="center"/>
    </xf>
    <xf numFmtId="0" fontId="23" fillId="15" borderId="86" xfId="2" applyFont="1" applyFill="1" applyBorder="1" applyAlignment="1">
      <alignment horizontal="center"/>
    </xf>
    <xf numFmtId="0" fontId="23" fillId="15" borderId="82" xfId="2" applyFont="1" applyFill="1" applyBorder="1" applyAlignment="1">
      <alignment horizontal="center"/>
    </xf>
    <xf numFmtId="0" fontId="23" fillId="15" borderId="87" xfId="2" applyFont="1" applyFill="1" applyBorder="1" applyAlignment="1">
      <alignment horizontal="center"/>
    </xf>
    <xf numFmtId="0" fontId="68" fillId="7" borderId="0" xfId="7" applyFont="1" applyFill="1" applyAlignment="1">
      <alignment horizontal="center" wrapText="1"/>
    </xf>
    <xf numFmtId="0" fontId="59" fillId="0" borderId="0" xfId="0" applyFont="1" applyAlignment="1">
      <alignment horizontal="center" wrapText="1"/>
    </xf>
    <xf numFmtId="0" fontId="61" fillId="0" borderId="142" xfId="7" applyBorder="1" applyAlignment="1">
      <alignment vertical="top" wrapText="1"/>
    </xf>
    <xf numFmtId="0" fontId="0" fillId="0" borderId="88" xfId="0" applyBorder="1" applyAlignment="1">
      <alignment vertical="top" wrapText="1"/>
    </xf>
    <xf numFmtId="0" fontId="24" fillId="16" borderId="0" xfId="2" applyFont="1" applyFill="1" applyAlignment="1">
      <alignment horizontal="center" vertical="center"/>
    </xf>
    <xf numFmtId="0" fontId="20" fillId="4" borderId="22" xfId="2" applyFont="1" applyFill="1" applyBorder="1" applyAlignment="1">
      <alignment horizontal="center"/>
    </xf>
    <xf numFmtId="8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0" fontId="16" fillId="0" borderId="0" xfId="2" applyFont="1" applyAlignment="1">
      <alignment horizontal="right" vertical="center"/>
    </xf>
    <xf numFmtId="169" fontId="3" fillId="4" borderId="0" xfId="5" applyNumberFormat="1" applyFont="1" applyFill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2" applyFont="1" applyAlignment="1">
      <alignment horizontal="right"/>
    </xf>
    <xf numFmtId="0" fontId="3" fillId="0" borderId="59" xfId="2" applyFont="1" applyBorder="1" applyAlignment="1">
      <alignment horizontal="center"/>
    </xf>
    <xf numFmtId="0" fontId="20" fillId="4" borderId="0" xfId="2" applyFont="1" applyFill="1" applyAlignment="1">
      <alignment horizontal="center"/>
    </xf>
    <xf numFmtId="0" fontId="4" fillId="0" borderId="149" xfId="2" applyFont="1" applyBorder="1" applyAlignment="1">
      <alignment horizontal="center" wrapText="1"/>
    </xf>
    <xf numFmtId="0" fontId="4" fillId="0" borderId="126" xfId="2" applyFont="1" applyBorder="1" applyAlignment="1">
      <alignment horizontal="center" wrapText="1"/>
    </xf>
    <xf numFmtId="0" fontId="4" fillId="0" borderId="150" xfId="2" applyFont="1" applyBorder="1" applyAlignment="1">
      <alignment horizontal="center" wrapText="1"/>
    </xf>
    <xf numFmtId="1" fontId="44" fillId="13" borderId="149" xfId="2" applyNumberFormat="1" applyFont="1" applyFill="1" applyBorder="1" applyAlignment="1">
      <alignment horizontal="center" vertical="center"/>
    </xf>
    <xf numFmtId="1" fontId="44" fillId="13" borderId="126" xfId="2" applyNumberFormat="1" applyFont="1" applyFill="1" applyBorder="1" applyAlignment="1">
      <alignment horizontal="center" vertical="center"/>
    </xf>
    <xf numFmtId="1" fontId="44" fillId="13" borderId="150" xfId="2" applyNumberFormat="1" applyFont="1" applyFill="1" applyBorder="1" applyAlignment="1">
      <alignment horizontal="center" vertical="center"/>
    </xf>
    <xf numFmtId="1" fontId="43" fillId="19" borderId="149" xfId="2" applyNumberFormat="1" applyFont="1" applyFill="1" applyBorder="1" applyAlignment="1">
      <alignment horizontal="center" vertical="center" wrapText="1"/>
    </xf>
    <xf numFmtId="1" fontId="43" fillId="19" borderId="126" xfId="2" applyNumberFormat="1" applyFont="1" applyFill="1" applyBorder="1" applyAlignment="1">
      <alignment horizontal="center" vertical="center" wrapText="1"/>
    </xf>
    <xf numFmtId="1" fontId="43" fillId="19" borderId="150" xfId="2" applyNumberFormat="1" applyFont="1" applyFill="1" applyBorder="1" applyAlignment="1">
      <alignment horizontal="center" vertical="center" wrapText="1"/>
    </xf>
    <xf numFmtId="0" fontId="77" fillId="4" borderId="0" xfId="2" applyFont="1" applyFill="1" applyAlignment="1">
      <alignment horizontal="center"/>
    </xf>
    <xf numFmtId="0" fontId="19" fillId="16" borderId="0" xfId="2" applyFont="1" applyFill="1" applyAlignment="1">
      <alignment horizontal="center" vertical="center"/>
    </xf>
    <xf numFmtId="0" fontId="28" fillId="0" borderId="0" xfId="0" applyFont="1" applyAlignment="1">
      <alignment horizontal="center" textRotation="90" wrapText="1"/>
    </xf>
    <xf numFmtId="0" fontId="55" fillId="16" borderId="0" xfId="2" applyFont="1" applyFill="1" applyAlignment="1">
      <alignment horizontal="center"/>
    </xf>
    <xf numFmtId="0" fontId="55" fillId="22" borderId="1" xfId="2" applyFont="1" applyFill="1" applyBorder="1" applyAlignment="1">
      <alignment horizontal="center"/>
    </xf>
    <xf numFmtId="0" fontId="42" fillId="0" borderId="0" xfId="0" applyFont="1" applyAlignment="1"/>
    <xf numFmtId="0" fontId="3" fillId="36" borderId="0" xfId="0" applyFont="1" applyFill="1" applyAlignment="1"/>
    <xf numFmtId="0" fontId="3" fillId="0" borderId="0" xfId="0" applyFont="1" applyAlignment="1"/>
    <xf numFmtId="0" fontId="3" fillId="3" borderId="0" xfId="2" applyFont="1" applyFill="1" applyAlignment="1"/>
    <xf numFmtId="0" fontId="3" fillId="0" borderId="0" xfId="2" applyFont="1" applyAlignment="1"/>
    <xf numFmtId="164" fontId="3" fillId="0" borderId="0" xfId="2" applyNumberFormat="1" applyFont="1" applyAlignment="1"/>
    <xf numFmtId="8" fontId="3" fillId="0" borderId="0" xfId="2" applyNumberFormat="1" applyFont="1" applyAlignment="1"/>
  </cellXfs>
  <cellStyles count="9">
    <cellStyle name="Currency" xfId="5" builtinId="4"/>
    <cellStyle name="Currency 2" xfId="8" xr:uid="{00000000-0005-0000-0000-000001000000}"/>
    <cellStyle name="Currency_20006-7 calculation sheet" xfId="3" xr:uid="{00000000-0005-0000-0000-000002000000}"/>
    <cellStyle name="Hyperlink" xfId="1" builtinId="8"/>
    <cellStyle name="Normal" xfId="0" builtinId="0"/>
    <cellStyle name="Normal 2" xfId="7" xr:uid="{00000000-0005-0000-0000-000005000000}"/>
    <cellStyle name="Normal_20006-7 calculation sheet" xfId="2" xr:uid="{00000000-0005-0000-0000-000006000000}"/>
    <cellStyle name="Normal_Delta Blind Pricelist version" xfId="4" xr:uid="{00000000-0005-0000-0000-000007000000}"/>
    <cellStyle name="Percent" xfId="6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331108</xdr:colOff>
      <xdr:row>16</xdr:row>
      <xdr:rowOff>55336</xdr:rowOff>
    </xdr:from>
    <xdr:to>
      <xdr:col>3</xdr:col>
      <xdr:colOff>270783</xdr:colOff>
      <xdr:row>18</xdr:row>
      <xdr:rowOff>26679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39D393-6B88-1D44-9C60-6305BADF2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108" y="3103336"/>
          <a:ext cx="977900" cy="276143"/>
        </a:xfrm>
        <a:prstGeom prst="rect">
          <a:avLst/>
        </a:prstGeom>
      </xdr:spPr>
    </xdr:pic>
    <xdr:clientData/>
  </xdr:twoCellAnchor>
  <xdr:twoCellAnchor editAs="oneCell">
    <xdr:from>
      <xdr:col>9</xdr:col>
      <xdr:colOff>164629</xdr:colOff>
      <xdr:row>147</xdr:row>
      <xdr:rowOff>141111</xdr:rowOff>
    </xdr:from>
    <xdr:to>
      <xdr:col>15</xdr:col>
      <xdr:colOff>38854</xdr:colOff>
      <xdr:row>165</xdr:row>
      <xdr:rowOff>26811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BCAFAA-EEE2-2349-9AEA-4F68E4719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98329" y="29097111"/>
          <a:ext cx="1715725" cy="3060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292100</xdr:colOff>
      <xdr:row>193</xdr:row>
      <xdr:rowOff>88900</xdr:rowOff>
    </xdr:from>
    <xdr:to>
      <xdr:col>41</xdr:col>
      <xdr:colOff>114300</xdr:colOff>
      <xdr:row>202</xdr:row>
      <xdr:rowOff>88900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ED5212-1975-934C-B4A3-D3525E6F9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1800" y="36233100"/>
          <a:ext cx="293370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32</xdr:col>
      <xdr:colOff>266700</xdr:colOff>
      <xdr:row>157</xdr:row>
      <xdr:rowOff>50800</xdr:rowOff>
    </xdr:from>
    <xdr:to>
      <xdr:col>41</xdr:col>
      <xdr:colOff>12700</xdr:colOff>
      <xdr:row>165</xdr:row>
      <xdr:rowOff>12699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640572-C63E-AC4B-A90D-C6F690BC5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8500" y="30251400"/>
          <a:ext cx="2565400" cy="1282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331108</xdr:colOff>
      <xdr:row>16</xdr:row>
      <xdr:rowOff>55336</xdr:rowOff>
    </xdr:from>
    <xdr:to>
      <xdr:col>3</xdr:col>
      <xdr:colOff>254908</xdr:colOff>
      <xdr:row>18</xdr:row>
      <xdr:rowOff>77481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741EB31-6DDB-1941-8783-D101EA6D2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108" y="3001736"/>
          <a:ext cx="825500" cy="3523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284071</xdr:colOff>
      <xdr:row>17</xdr:row>
      <xdr:rowOff>8299</xdr:rowOff>
    </xdr:from>
    <xdr:to>
      <xdr:col>4</xdr:col>
      <xdr:colOff>3378</xdr:colOff>
      <xdr:row>18</xdr:row>
      <xdr:rowOff>108993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147211-576A-A146-B7FD-CED46A640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071" y="3242095"/>
          <a:ext cx="976019" cy="2770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331108</xdr:colOff>
      <xdr:row>16</xdr:row>
      <xdr:rowOff>55336</xdr:rowOff>
    </xdr:from>
    <xdr:to>
      <xdr:col>4</xdr:col>
      <xdr:colOff>13608</xdr:colOff>
      <xdr:row>18</xdr:row>
      <xdr:rowOff>26678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7F78BD3-AB31-8C41-8A67-64F4AABC35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108" y="3039836"/>
          <a:ext cx="927100" cy="3015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331108</xdr:colOff>
      <xdr:row>16</xdr:row>
      <xdr:rowOff>55336</xdr:rowOff>
    </xdr:from>
    <xdr:to>
      <xdr:col>4</xdr:col>
      <xdr:colOff>13608</xdr:colOff>
      <xdr:row>18</xdr:row>
      <xdr:rowOff>26678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790F3D-DCAB-B14C-B35C-FEC567A1C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108" y="3103336"/>
          <a:ext cx="977900" cy="276143"/>
        </a:xfrm>
        <a:prstGeom prst="rect">
          <a:avLst/>
        </a:prstGeom>
      </xdr:spPr>
    </xdr:pic>
    <xdr:clientData/>
  </xdr:twoCellAnchor>
  <xdr:twoCellAnchor editAs="oneCell">
    <xdr:from>
      <xdr:col>9</xdr:col>
      <xdr:colOff>164629</xdr:colOff>
      <xdr:row>147</xdr:row>
      <xdr:rowOff>141111</xdr:rowOff>
    </xdr:from>
    <xdr:to>
      <xdr:col>14</xdr:col>
      <xdr:colOff>215243</xdr:colOff>
      <xdr:row>165</xdr:row>
      <xdr:rowOff>26812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9590153-DD0B-7846-8D58-EA9459FCE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09429" y="29097111"/>
          <a:ext cx="1715726" cy="30607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292100</xdr:colOff>
      <xdr:row>200</xdr:row>
      <xdr:rowOff>88900</xdr:rowOff>
    </xdr:from>
    <xdr:to>
      <xdr:col>41</xdr:col>
      <xdr:colOff>88900</xdr:colOff>
      <xdr:row>209</xdr:row>
      <xdr:rowOff>88900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783CE6-1216-EA4F-BACE-62CC7F236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1800" y="34912300"/>
          <a:ext cx="2933700" cy="1485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32</xdr:col>
      <xdr:colOff>266700</xdr:colOff>
      <xdr:row>164</xdr:row>
      <xdr:rowOff>50800</xdr:rowOff>
    </xdr:from>
    <xdr:to>
      <xdr:col>41</xdr:col>
      <xdr:colOff>3175</xdr:colOff>
      <xdr:row>172</xdr:row>
      <xdr:rowOff>12699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04D374-5BA1-3947-ADB7-E73A514E7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8500" y="28930600"/>
          <a:ext cx="2565400" cy="1282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331108</xdr:colOff>
      <xdr:row>16</xdr:row>
      <xdr:rowOff>55336</xdr:rowOff>
    </xdr:from>
    <xdr:to>
      <xdr:col>4</xdr:col>
      <xdr:colOff>908</xdr:colOff>
      <xdr:row>18</xdr:row>
      <xdr:rowOff>102881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063166-F2D5-BB4C-95B9-056D4DBE6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108" y="3001736"/>
          <a:ext cx="825500" cy="3523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Pajeska/Desktop/2019-20%20Formatted%20Price%20list-Master%20Copy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:/sbserver/Shared/BizVENUS/Docs/V2ConversionVENUSNEW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@/sbserver/Shared/BizVENUS/Docs/V2ConversionVENUSNEW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:/sbserver/Shared/BizWYNSTAN/Docs/RL%20Products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@/sbserver/Shared/BizWYNSTAN/Docs/RL%20Products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L/Joe's%20File/Dalekit%20Pricing/FA40%20Quotation%20System%20v1%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masol Cost"/>
      <sheetName val="Fabric Calcs"/>
      <sheetName val="Auto (Do Not Use)"/>
      <sheetName val="COMPONENTRY"/>
      <sheetName val="Reseller variables"/>
      <sheetName val="Component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InColours)WY"/>
      <sheetName val="(InPricesGrdDescn)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InColours)WY"/>
      <sheetName val="(InPricesGrdDescn)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InColours)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InColours)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42 Price Grid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CE252"/>
  <sheetViews>
    <sheetView tabSelected="1" zoomScale="195" zoomScaleNormal="195" workbookViewId="0">
      <selection activeCell="AB21" sqref="AB21"/>
    </sheetView>
  </sheetViews>
  <sheetFormatPr defaultColWidth="11.42578125" defaultRowHeight="12.75"/>
  <cols>
    <col min="1" max="1" width="5" style="1" customWidth="1"/>
    <col min="2" max="2" width="2.85546875" style="1" customWidth="1"/>
    <col min="3" max="3" width="5.28515625" style="2" customWidth="1"/>
    <col min="4" max="4" width="7.42578125" style="1" customWidth="1"/>
    <col min="5" max="5" width="3.85546875" style="1" customWidth="1"/>
    <col min="6" max="6" width="6.140625" style="1" bestFit="1" customWidth="1"/>
    <col min="7" max="9" width="3.85546875" style="1" customWidth="1"/>
    <col min="10" max="10" width="5" style="1" customWidth="1"/>
    <col min="11" max="18" width="3.85546875" style="1" customWidth="1"/>
    <col min="19" max="19" width="5" style="1" customWidth="1"/>
    <col min="20" max="21" width="3.85546875" style="1" customWidth="1"/>
    <col min="22" max="22" width="5" style="1" customWidth="1"/>
    <col min="23" max="35" width="4.28515625" style="1" customWidth="1"/>
    <col min="36" max="36" width="7.28515625" style="1" bestFit="1" customWidth="1"/>
    <col min="37" max="37" width="6.85546875" style="1" customWidth="1"/>
    <col min="38" max="38" width="5.42578125" style="1" customWidth="1"/>
    <col min="39" max="41" width="4.7109375" style="1" customWidth="1"/>
    <col min="42" max="42" width="6.85546875" style="1" customWidth="1"/>
    <col min="43" max="43" width="4.7109375" style="1" customWidth="1"/>
    <col min="44" max="44" width="7.140625" style="1" customWidth="1"/>
    <col min="45" max="45" width="7.42578125" style="1" customWidth="1"/>
    <col min="46" max="46" width="4.7109375" style="1" customWidth="1"/>
    <col min="47" max="47" width="6.42578125" style="1" customWidth="1"/>
    <col min="48" max="48" width="30" style="1" customWidth="1"/>
    <col min="49" max="50" width="4.7109375" style="1" customWidth="1"/>
    <col min="51" max="52" width="5.140625" style="1" customWidth="1"/>
    <col min="53" max="53" width="27.85546875" style="1" customWidth="1"/>
    <col min="54" max="54" width="32.7109375" style="1" customWidth="1"/>
    <col min="55" max="56" width="5.140625" style="1" customWidth="1"/>
    <col min="57" max="59" width="8.85546875" style="1" customWidth="1"/>
    <col min="60" max="16384" width="11.42578125" style="1"/>
  </cols>
  <sheetData>
    <row r="1" spans="1:62" ht="29.25" customHeight="1" thickBot="1">
      <c r="I1" s="794" t="s">
        <v>0</v>
      </c>
      <c r="J1" s="794"/>
      <c r="K1" s="794"/>
      <c r="L1" s="794"/>
      <c r="M1" s="794"/>
      <c r="N1" s="794"/>
      <c r="O1" s="794"/>
      <c r="P1" s="795"/>
      <c r="Q1" s="795"/>
      <c r="R1" s="795"/>
      <c r="S1" s="795"/>
      <c r="AB1" s="187"/>
      <c r="AC1" s="187"/>
      <c r="AD1" s="187" t="s">
        <v>1</v>
      </c>
      <c r="AE1" s="187"/>
      <c r="AF1" s="187"/>
      <c r="AG1" s="187"/>
      <c r="AH1" s="187"/>
      <c r="AN1" s="187"/>
      <c r="AU1" s="277"/>
      <c r="AV1" s="283">
        <v>1</v>
      </c>
    </row>
    <row r="2" spans="1:62" ht="15" thickBot="1">
      <c r="E2" s="3"/>
      <c r="I2" s="207" t="e">
        <f>[1]COMPONENTRY!D38</f>
        <v>#REF!</v>
      </c>
      <c r="J2" s="208"/>
      <c r="K2" s="208"/>
      <c r="L2" s="209"/>
      <c r="M2" s="209" t="s">
        <v>2</v>
      </c>
      <c r="N2" s="210" t="s">
        <v>3</v>
      </c>
      <c r="O2" s="211" t="s">
        <v>4</v>
      </c>
      <c r="T2" s="195" t="e">
        <f>[1]COMPONENTRY!D42</f>
        <v>#REF!</v>
      </c>
      <c r="U2" s="196"/>
      <c r="V2" s="196"/>
      <c r="W2" s="197" t="s">
        <v>3</v>
      </c>
      <c r="Y2" s="195"/>
      <c r="Z2" s="196"/>
      <c r="AA2" s="196"/>
      <c r="AB2" s="197" t="s">
        <v>3</v>
      </c>
      <c r="AH2" s="255"/>
      <c r="AN2" s="251">
        <v>500</v>
      </c>
      <c r="AO2" s="252"/>
      <c r="AP2" s="253">
        <v>0.83519999999999994</v>
      </c>
      <c r="AU2" s="281"/>
      <c r="AV2" s="284"/>
      <c r="AX2" s="169"/>
      <c r="AY2" s="169"/>
      <c r="BA2" s="240"/>
      <c r="BB2" s="240"/>
      <c r="BC2" s="240"/>
      <c r="BD2" s="240"/>
      <c r="BF2" s="1" t="s">
        <v>5</v>
      </c>
      <c r="BG2" s="65"/>
    </row>
    <row r="3" spans="1:62" ht="14.1" customHeight="1" thickBot="1">
      <c r="B3" s="92"/>
      <c r="C3" s="221"/>
      <c r="D3" s="92"/>
      <c r="E3" s="222"/>
      <c r="F3" s="92"/>
      <c r="G3" s="92"/>
      <c r="H3" s="92"/>
      <c r="I3" s="223" t="s">
        <v>6</v>
      </c>
      <c r="J3" s="224"/>
      <c r="K3" s="224"/>
      <c r="L3" s="224"/>
      <c r="M3" s="224">
        <v>1</v>
      </c>
      <c r="N3" s="245">
        <v>6.07</v>
      </c>
      <c r="O3" s="200">
        <f>N3*M3</f>
        <v>6.07</v>
      </c>
      <c r="P3" s="1" t="s">
        <v>7</v>
      </c>
      <c r="S3" s="1">
        <v>8.61</v>
      </c>
      <c r="T3" s="198" t="s">
        <v>8</v>
      </c>
      <c r="U3" s="199"/>
      <c r="V3" s="199"/>
      <c r="W3" s="250">
        <v>5.73</v>
      </c>
      <c r="Y3" s="198" t="s">
        <v>9</v>
      </c>
      <c r="Z3" s="199"/>
      <c r="AA3" s="199"/>
      <c r="AB3" s="250">
        <v>9.9</v>
      </c>
      <c r="AD3" s="27"/>
      <c r="AE3" s="199"/>
      <c r="AF3" s="199"/>
      <c r="AG3" s="29"/>
      <c r="AH3" s="255"/>
      <c r="AN3" s="254">
        <v>750</v>
      </c>
      <c r="AO3" s="256"/>
      <c r="AP3" s="257">
        <v>1.0091999999999999</v>
      </c>
      <c r="BA3" s="241" t="s">
        <v>10</v>
      </c>
      <c r="BB3" s="241" t="s">
        <v>11</v>
      </c>
      <c r="BC3" s="242">
        <v>0.83519999999999994</v>
      </c>
      <c r="BD3" s="243"/>
      <c r="BF3" s="65" t="s">
        <v>12</v>
      </c>
      <c r="BG3" s="65"/>
      <c r="BH3" s="1" t="s">
        <v>13</v>
      </c>
    </row>
    <row r="4" spans="1:62" ht="14.1" customHeight="1" thickTop="1">
      <c r="B4" s="225" t="e">
        <f>[1]COMPONENTRY!D35</f>
        <v>#REF!</v>
      </c>
      <c r="C4" s="226"/>
      <c r="D4" s="227"/>
      <c r="E4" s="227" t="e">
        <f>+'[1]Reseller variables'!D7</f>
        <v>#REF!</v>
      </c>
      <c r="F4" s="228">
        <v>2</v>
      </c>
      <c r="G4" s="92"/>
      <c r="H4" s="92"/>
      <c r="I4" s="229" t="s">
        <v>14</v>
      </c>
      <c r="J4" s="230"/>
      <c r="K4" s="230"/>
      <c r="L4" s="230"/>
      <c r="M4" s="230">
        <v>1</v>
      </c>
      <c r="N4" s="246">
        <v>1.48</v>
      </c>
      <c r="O4" s="200">
        <f t="shared" ref="O4:O13" si="0">N4*M4</f>
        <v>1.48</v>
      </c>
      <c r="P4" s="1" t="s">
        <v>15</v>
      </c>
      <c r="S4" s="1">
        <v>1.52</v>
      </c>
      <c r="T4" s="198" t="s">
        <v>16</v>
      </c>
      <c r="U4" s="199"/>
      <c r="V4" s="199"/>
      <c r="W4" s="250">
        <v>3.44</v>
      </c>
      <c r="Y4" s="198" t="s">
        <v>16</v>
      </c>
      <c r="Z4" s="199"/>
      <c r="AA4" s="199"/>
      <c r="AB4" s="250">
        <v>3.44</v>
      </c>
      <c r="AD4" s="27"/>
      <c r="AE4" s="199"/>
      <c r="AF4" s="199"/>
      <c r="AG4" s="29"/>
      <c r="AH4" s="255"/>
      <c r="AN4" s="254">
        <v>1000</v>
      </c>
      <c r="AO4" s="256"/>
      <c r="AP4" s="257">
        <v>1.4094</v>
      </c>
      <c r="BA4" s="241" t="s">
        <v>17</v>
      </c>
      <c r="BB4" s="241" t="s">
        <v>18</v>
      </c>
      <c r="BC4" s="242">
        <v>1.0091999999999999</v>
      </c>
      <c r="BD4" s="243"/>
      <c r="BF4" s="65"/>
      <c r="BG4" s="65"/>
      <c r="BJ4" s="1">
        <v>72</v>
      </c>
    </row>
    <row r="5" spans="1:62" ht="12.95" customHeight="1" thickBot="1">
      <c r="B5" s="231" t="e">
        <f>[1]COMPONENTRY!D36</f>
        <v>#REF!</v>
      </c>
      <c r="C5" s="221"/>
      <c r="D5" s="92"/>
      <c r="E5" s="92"/>
      <c r="F5" s="232" t="e">
        <f>+'[1]Reseller variables'!D7</f>
        <v>#REF!</v>
      </c>
      <c r="G5" s="92"/>
      <c r="H5" s="92"/>
      <c r="I5" s="229" t="s">
        <v>19</v>
      </c>
      <c r="J5" s="230"/>
      <c r="K5" s="230"/>
      <c r="L5" s="230"/>
      <c r="M5" s="230">
        <v>2</v>
      </c>
      <c r="N5" s="246">
        <v>0.31</v>
      </c>
      <c r="O5" s="200">
        <f t="shared" si="0"/>
        <v>0.62</v>
      </c>
      <c r="S5" s="1">
        <f>SUM(S3:S4)</f>
        <v>10.129999999999999</v>
      </c>
      <c r="T5" s="198" t="s">
        <v>20</v>
      </c>
      <c r="U5" s="199"/>
      <c r="V5" s="199"/>
      <c r="W5" s="200">
        <v>0.32</v>
      </c>
      <c r="Y5" s="198" t="s">
        <v>20</v>
      </c>
      <c r="Z5" s="199"/>
      <c r="AA5" s="199"/>
      <c r="AB5" s="200">
        <v>0.32</v>
      </c>
      <c r="AD5" s="27"/>
      <c r="AE5" s="199"/>
      <c r="AF5" s="199"/>
      <c r="AG5" s="29"/>
      <c r="AN5" s="254">
        <v>1250</v>
      </c>
      <c r="AO5" s="256"/>
      <c r="AP5" s="257">
        <v>1.4094</v>
      </c>
      <c r="AQ5" s="1" t="s">
        <v>21</v>
      </c>
      <c r="AR5" s="3"/>
      <c r="AT5" s="247">
        <v>9.9</v>
      </c>
      <c r="BA5" s="241" t="s">
        <v>22</v>
      </c>
      <c r="BB5" s="241" t="s">
        <v>23</v>
      </c>
      <c r="BC5" s="242">
        <v>1.4094</v>
      </c>
      <c r="BD5" s="243"/>
      <c r="BF5" s="65"/>
      <c r="BG5" s="65"/>
    </row>
    <row r="6" spans="1:62" ht="12.95" customHeight="1">
      <c r="B6" s="231" t="e">
        <f>[1]COMPONENTRY!D37</f>
        <v>#REF!</v>
      </c>
      <c r="C6" s="221"/>
      <c r="D6" s="92"/>
      <c r="E6" s="92"/>
      <c r="F6" s="232">
        <v>0</v>
      </c>
      <c r="G6" s="92"/>
      <c r="H6" s="92"/>
      <c r="I6" s="229" t="s">
        <v>24</v>
      </c>
      <c r="J6" s="230"/>
      <c r="K6" s="230"/>
      <c r="L6" s="230"/>
      <c r="M6" s="230">
        <v>1</v>
      </c>
      <c r="N6" s="246">
        <v>0.2</v>
      </c>
      <c r="O6" s="200">
        <f t="shared" si="0"/>
        <v>0.2</v>
      </c>
      <c r="Q6" s="1" t="s">
        <v>25</v>
      </c>
      <c r="S6" s="24">
        <f>S5-N3</f>
        <v>4.0599999999999987</v>
      </c>
      <c r="T6" s="198" t="s">
        <v>26</v>
      </c>
      <c r="U6" s="199"/>
      <c r="V6" s="199"/>
      <c r="W6" s="250">
        <v>3.44</v>
      </c>
      <c r="Y6" s="198" t="s">
        <v>26</v>
      </c>
      <c r="Z6" s="199"/>
      <c r="AA6" s="199"/>
      <c r="AB6" s="250">
        <v>3.44</v>
      </c>
      <c r="AD6" s="27"/>
      <c r="AE6" s="199"/>
      <c r="AF6" s="199"/>
      <c r="AG6" s="29"/>
      <c r="AN6" s="254">
        <v>1500</v>
      </c>
      <c r="AO6" s="256"/>
      <c r="AP6" s="257">
        <v>1.5891999999999999</v>
      </c>
      <c r="AT6" s="776">
        <f>AT5-W3</f>
        <v>4.17</v>
      </c>
      <c r="AU6" s="1" t="s">
        <v>27</v>
      </c>
      <c r="BA6" s="241" t="s">
        <v>28</v>
      </c>
      <c r="BB6" s="241" t="s">
        <v>29</v>
      </c>
      <c r="BC6" s="242">
        <v>1.4094</v>
      </c>
      <c r="BD6" s="243"/>
      <c r="BF6" s="1" t="s">
        <v>30</v>
      </c>
      <c r="BG6" s="65"/>
      <c r="BH6" s="65"/>
      <c r="BI6" s="65"/>
    </row>
    <row r="7" spans="1:62" ht="12.95" customHeight="1">
      <c r="B7" s="231" t="e">
        <f>[1]COMPONENTRY!D38</f>
        <v>#REF!</v>
      </c>
      <c r="C7" s="221"/>
      <c r="D7" s="92"/>
      <c r="E7" s="92"/>
      <c r="F7" s="232">
        <f>(ROUND(O16,2))</f>
        <v>38.950000000000003</v>
      </c>
      <c r="G7" s="92"/>
      <c r="H7" s="92"/>
      <c r="I7" s="229" t="s">
        <v>31</v>
      </c>
      <c r="J7" s="230"/>
      <c r="K7" s="230"/>
      <c r="L7" s="230"/>
      <c r="M7" s="230">
        <v>1</v>
      </c>
      <c r="N7" s="246">
        <v>0.1</v>
      </c>
      <c r="O7" s="200">
        <f t="shared" si="0"/>
        <v>0.1</v>
      </c>
      <c r="T7" s="201"/>
      <c r="U7" s="199"/>
      <c r="V7" s="199"/>
      <c r="W7" s="202"/>
      <c r="Y7" s="201"/>
      <c r="Z7" s="199"/>
      <c r="AA7" s="199"/>
      <c r="AB7" s="202"/>
      <c r="AE7" s="199"/>
      <c r="AF7" s="199"/>
      <c r="AN7" s="254">
        <v>1750</v>
      </c>
      <c r="AO7" s="256"/>
      <c r="AP7" s="257">
        <v>1.7747999999999999</v>
      </c>
      <c r="AT7" s="247">
        <f>AT6*1.1</f>
        <v>4.5870000000000006</v>
      </c>
      <c r="BA7" s="241" t="s">
        <v>32</v>
      </c>
      <c r="BB7" s="241" t="s">
        <v>33</v>
      </c>
      <c r="BC7" s="242">
        <v>1.5891999999999999</v>
      </c>
      <c r="BD7" s="243"/>
      <c r="BF7" s="65"/>
      <c r="BG7" s="65"/>
      <c r="BH7" s="65" t="s">
        <v>34</v>
      </c>
      <c r="BI7" s="65"/>
    </row>
    <row r="8" spans="1:62" ht="12.95" customHeight="1">
      <c r="B8" s="231" t="s">
        <v>35</v>
      </c>
      <c r="C8" s="221"/>
      <c r="D8" s="92"/>
      <c r="E8" s="92"/>
      <c r="F8" s="680">
        <f>Blindware!F8</f>
        <v>6.9126800000000008</v>
      </c>
      <c r="G8" s="92"/>
      <c r="H8" s="92"/>
      <c r="I8" s="1" t="s">
        <v>36</v>
      </c>
      <c r="M8" s="1">
        <v>1</v>
      </c>
      <c r="N8" s="247">
        <v>0.12</v>
      </c>
      <c r="O8" s="1">
        <f t="shared" si="0"/>
        <v>0.12</v>
      </c>
      <c r="T8" s="201" t="s">
        <v>37</v>
      </c>
      <c r="U8" s="199"/>
      <c r="V8" s="199"/>
      <c r="W8" s="200">
        <f>SUM(W3:W7)*0.1</f>
        <v>1.2930000000000001</v>
      </c>
      <c r="X8" s="25"/>
      <c r="Y8" s="201" t="s">
        <v>37</v>
      </c>
      <c r="Z8" s="199"/>
      <c r="AA8" s="199"/>
      <c r="AB8" s="200">
        <f>SUM(AB3:AB7)*0.1</f>
        <v>1.7100000000000002</v>
      </c>
      <c r="AE8" s="199"/>
      <c r="AF8" s="199"/>
      <c r="AG8" s="29"/>
      <c r="AN8" s="254">
        <v>2000</v>
      </c>
      <c r="AO8" s="256"/>
      <c r="AP8" s="257">
        <v>1.9487999999999999</v>
      </c>
      <c r="AQ8" s="25"/>
      <c r="BA8" s="241" t="s">
        <v>38</v>
      </c>
      <c r="BB8" s="241" t="s">
        <v>39</v>
      </c>
      <c r="BC8" s="242">
        <v>1.7747999999999999</v>
      </c>
      <c r="BD8" s="243"/>
      <c r="BG8" s="65"/>
      <c r="BH8" s="65"/>
      <c r="BI8" s="65"/>
    </row>
    <row r="9" spans="1:62" ht="12.95" customHeight="1">
      <c r="B9" s="231" t="s">
        <v>40</v>
      </c>
      <c r="C9" s="221"/>
      <c r="D9" s="92"/>
      <c r="E9" s="92"/>
      <c r="F9" s="680">
        <f>Blindware!F9</f>
        <v>9.195433846153847</v>
      </c>
      <c r="G9" s="92"/>
      <c r="H9" s="92"/>
      <c r="I9" s="229" t="s">
        <v>41</v>
      </c>
      <c r="J9" s="230"/>
      <c r="K9" s="230"/>
      <c r="L9" s="230"/>
      <c r="M9" s="230">
        <v>1</v>
      </c>
      <c r="N9" s="248">
        <v>0.1</v>
      </c>
      <c r="O9" s="200">
        <f>N9*M9</f>
        <v>0.1</v>
      </c>
      <c r="T9" s="203" t="e">
        <f>[1]COMPONENTRY!G43</f>
        <v>#REF!</v>
      </c>
      <c r="U9" s="199"/>
      <c r="V9" s="199"/>
      <c r="W9" s="200">
        <v>5</v>
      </c>
      <c r="Y9" s="203" t="e">
        <f>[1]COMPONENTRY!L43</f>
        <v>#REF!</v>
      </c>
      <c r="Z9" s="199"/>
      <c r="AA9" s="199"/>
      <c r="AB9" s="200">
        <v>1</v>
      </c>
      <c r="AD9" s="305"/>
      <c r="AE9" s="199"/>
      <c r="AF9" s="199"/>
      <c r="AG9" s="29"/>
      <c r="AN9" s="254">
        <v>2250</v>
      </c>
      <c r="AO9" s="256"/>
      <c r="AP9" s="257">
        <v>2.1111999999999997</v>
      </c>
      <c r="BA9" s="241" t="s">
        <v>42</v>
      </c>
      <c r="BB9" s="241" t="s">
        <v>43</v>
      </c>
      <c r="BC9" s="242">
        <v>1.9487999999999999</v>
      </c>
      <c r="BD9" s="243"/>
      <c r="BF9" s="796" t="s">
        <v>44</v>
      </c>
      <c r="BG9" s="797"/>
      <c r="BH9" s="797"/>
      <c r="BI9" s="797"/>
    </row>
    <row r="10" spans="1:62" ht="14.1" customHeight="1" thickBot="1">
      <c r="A10" s="26"/>
      <c r="B10" s="231" t="s">
        <v>45</v>
      </c>
      <c r="C10" s="221"/>
      <c r="D10" s="92"/>
      <c r="E10" s="92"/>
      <c r="F10" s="680">
        <f>Blindware!F10</f>
        <v>11.225424</v>
      </c>
      <c r="G10" s="92"/>
      <c r="H10" s="92"/>
      <c r="I10" s="229"/>
      <c r="J10" s="230"/>
      <c r="K10" s="230"/>
      <c r="L10" s="230"/>
      <c r="M10" s="230">
        <v>0</v>
      </c>
      <c r="N10" s="233">
        <v>0</v>
      </c>
      <c r="O10" s="200">
        <f t="shared" si="0"/>
        <v>0</v>
      </c>
      <c r="P10" s="1" t="e">
        <f>'[1]Component Costs'!C327</f>
        <v>#REF!</v>
      </c>
      <c r="Q10" s="29" t="e">
        <f>P10-O10</f>
        <v>#REF!</v>
      </c>
      <c r="T10" s="204" t="s">
        <v>46</v>
      </c>
      <c r="U10" s="205"/>
      <c r="V10" s="205"/>
      <c r="W10" s="206">
        <f>SUM(W3:W9)</f>
        <v>19.222999999999999</v>
      </c>
      <c r="Y10" s="204" t="s">
        <v>46</v>
      </c>
      <c r="Z10" s="205"/>
      <c r="AA10" s="205"/>
      <c r="AB10" s="206">
        <f>SUM(AB3:AB9)</f>
        <v>19.810000000000002</v>
      </c>
      <c r="AG10" s="29"/>
      <c r="AN10" s="254">
        <v>2500</v>
      </c>
      <c r="AO10" s="255"/>
      <c r="AP10" s="258">
        <v>2.44</v>
      </c>
      <c r="BA10" s="241" t="s">
        <v>47</v>
      </c>
      <c r="BB10" s="241" t="s">
        <v>48</v>
      </c>
      <c r="BC10" s="242">
        <v>2.1111999999999997</v>
      </c>
      <c r="BD10" s="243"/>
    </row>
    <row r="11" spans="1:62" ht="15" customHeight="1" thickBot="1">
      <c r="B11" s="231" t="s">
        <v>49</v>
      </c>
      <c r="C11" s="221"/>
      <c r="D11" s="92"/>
      <c r="E11" s="92"/>
      <c r="F11" s="680">
        <f>Blindware!F11</f>
        <v>14.193621818181816</v>
      </c>
      <c r="G11" s="92"/>
      <c r="H11" s="92"/>
      <c r="I11" s="229"/>
      <c r="J11" s="230"/>
      <c r="K11" s="230"/>
      <c r="L11" s="230"/>
      <c r="M11" s="230">
        <v>0</v>
      </c>
      <c r="N11" s="233">
        <v>0</v>
      </c>
      <c r="O11" s="200">
        <f t="shared" si="0"/>
        <v>0</v>
      </c>
      <c r="Y11" s="3"/>
      <c r="Z11" s="3"/>
      <c r="AA11" s="3"/>
      <c r="AB11" s="3"/>
      <c r="AN11" s="259">
        <v>2750</v>
      </c>
      <c r="AO11" s="260"/>
      <c r="AP11" s="261">
        <v>2.85</v>
      </c>
      <c r="BA11" s="241" t="s">
        <v>50</v>
      </c>
      <c r="BB11" s="241" t="s">
        <v>51</v>
      </c>
      <c r="BC11" s="244">
        <v>2.44</v>
      </c>
      <c r="BD11" s="243"/>
    </row>
    <row r="12" spans="1:62" ht="12.95" customHeight="1" thickTop="1">
      <c r="B12" s="231" t="s">
        <v>52</v>
      </c>
      <c r="C12" s="221"/>
      <c r="D12" s="92"/>
      <c r="E12" s="92"/>
      <c r="F12" s="680">
        <f>Blindware!F12</f>
        <v>19.220047999999998</v>
      </c>
      <c r="G12" s="92"/>
      <c r="H12" s="92"/>
      <c r="I12" s="229"/>
      <c r="J12" s="230"/>
      <c r="K12" s="230"/>
      <c r="L12" s="230"/>
      <c r="M12" s="230">
        <v>0</v>
      </c>
      <c r="N12" s="233">
        <v>0</v>
      </c>
      <c r="O12" s="200">
        <f t="shared" si="0"/>
        <v>0</v>
      </c>
      <c r="T12" s="213"/>
      <c r="U12" s="214"/>
      <c r="V12" s="214"/>
      <c r="W12" s="214" t="s">
        <v>53</v>
      </c>
      <c r="X12" s="214" t="s">
        <v>54</v>
      </c>
      <c r="Y12" s="215" t="s">
        <v>4</v>
      </c>
      <c r="BA12" s="241" t="s">
        <v>55</v>
      </c>
      <c r="BB12" s="241" t="s">
        <v>56</v>
      </c>
      <c r="BC12" s="244">
        <v>2.85</v>
      </c>
      <c r="BD12" s="243"/>
    </row>
    <row r="13" spans="1:62" ht="14.1" customHeight="1" thickBot="1">
      <c r="B13" s="235" t="s">
        <v>57</v>
      </c>
      <c r="C13" s="236"/>
      <c r="D13" s="237"/>
      <c r="E13" s="237"/>
      <c r="F13" s="238">
        <f>ROUND(W10,2)</f>
        <v>19.22</v>
      </c>
      <c r="G13" s="92"/>
      <c r="H13" s="92"/>
      <c r="I13" s="229"/>
      <c r="J13" s="230"/>
      <c r="K13" s="230"/>
      <c r="L13" s="230"/>
      <c r="M13" s="230">
        <v>0</v>
      </c>
      <c r="N13" s="92">
        <v>0</v>
      </c>
      <c r="O13" s="200">
        <f t="shared" si="0"/>
        <v>0</v>
      </c>
      <c r="T13" s="216"/>
      <c r="U13" s="193"/>
      <c r="V13" s="192"/>
      <c r="W13" s="194" t="e">
        <f>[1]COMPONENTRY!B52</f>
        <v>#REF!</v>
      </c>
      <c r="X13" s="193">
        <v>2</v>
      </c>
      <c r="Y13" s="217"/>
      <c r="BA13" s="848"/>
      <c r="BB13" s="848"/>
      <c r="BC13" s="170"/>
      <c r="BD13" s="784"/>
    </row>
    <row r="14" spans="1:62" ht="15" customHeight="1" thickTop="1" thickBot="1">
      <c r="B14" s="1" t="s">
        <v>58</v>
      </c>
      <c r="E14" s="3"/>
      <c r="F14" s="238">
        <f>ROUND(AB10,2)</f>
        <v>19.809999999999999</v>
      </c>
      <c r="I14" s="201" t="s">
        <v>59</v>
      </c>
      <c r="N14" s="27"/>
      <c r="O14" s="200">
        <f>SUM(O3:O13)*0.03</f>
        <v>0.26069999999999993</v>
      </c>
      <c r="P14" s="40"/>
      <c r="Q14" s="192"/>
      <c r="R14" s="192"/>
      <c r="S14" s="192"/>
      <c r="T14" s="218" t="e">
        <f>'[1]Component Costs'!B3</f>
        <v>#REF!</v>
      </c>
      <c r="U14" s="219"/>
      <c r="V14" s="219"/>
      <c r="W14" s="219"/>
      <c r="X14" s="219"/>
      <c r="Y14" s="220" t="e">
        <f>'[1]Component Costs'!C325</f>
        <v>#REF!</v>
      </c>
      <c r="BA14" s="848"/>
      <c r="BB14" s="848"/>
      <c r="BC14" s="170"/>
      <c r="BD14" s="784"/>
    </row>
    <row r="15" spans="1:62" ht="15.75" thickTop="1">
      <c r="E15" s="3"/>
      <c r="I15" s="203" t="e">
        <f>[1]COMPONENTRY!G46</f>
        <v>#REF!</v>
      </c>
      <c r="N15" s="27"/>
      <c r="O15" s="200">
        <v>30</v>
      </c>
      <c r="AE15" s="1" t="s">
        <v>15</v>
      </c>
      <c r="AH15" s="1">
        <v>3.28</v>
      </c>
      <c r="AJ15" s="170"/>
      <c r="AM15" s="1" t="s">
        <v>60</v>
      </c>
      <c r="AR15" s="1">
        <v>35</v>
      </c>
      <c r="AS15" s="249" t="s">
        <v>61</v>
      </c>
      <c r="AW15" s="169"/>
      <c r="AX15" s="169"/>
      <c r="AY15" s="169"/>
    </row>
    <row r="16" spans="1:62" ht="15.75" thickBot="1">
      <c r="A16" s="43"/>
      <c r="B16" s="43"/>
      <c r="C16" s="44"/>
      <c r="E16" s="3"/>
      <c r="I16" s="204" t="s">
        <v>46</v>
      </c>
      <c r="J16" s="205"/>
      <c r="K16" s="205"/>
      <c r="L16" s="205"/>
      <c r="M16" s="205"/>
      <c r="N16" s="205"/>
      <c r="O16" s="212">
        <f>SUM(O3:O15)</f>
        <v>38.950699999999998</v>
      </c>
      <c r="AC16" s="3" t="s">
        <v>62</v>
      </c>
      <c r="AH16" s="3">
        <f>AT6</f>
        <v>4.17</v>
      </c>
      <c r="AJ16" s="170"/>
      <c r="AS16" s="249"/>
      <c r="AW16" s="169"/>
      <c r="AX16" s="169"/>
      <c r="AY16" s="169"/>
    </row>
    <row r="17" spans="1:57" ht="12.75" customHeight="1">
      <c r="A17" s="43"/>
      <c r="B17" s="43"/>
      <c r="C17" s="46" t="e">
        <f>+'[1]Reseller variables'!D11</f>
        <v>#REF!</v>
      </c>
      <c r="E17" s="793"/>
      <c r="F17" s="793"/>
      <c r="G17" s="47"/>
      <c r="H17" s="793"/>
      <c r="I17" s="47"/>
      <c r="U17" s="48"/>
      <c r="V17" s="48"/>
      <c r="AH17" s="108">
        <f>AT7+AH15</f>
        <v>7.8670000000000009</v>
      </c>
      <c r="AJ17" s="170"/>
      <c r="AM17" s="286"/>
      <c r="AN17" s="286"/>
      <c r="AO17" s="286"/>
      <c r="AP17" s="286"/>
      <c r="AQ17" s="286"/>
      <c r="AR17" s="286"/>
      <c r="AS17" s="798" t="s">
        <v>63</v>
      </c>
      <c r="AT17" s="286"/>
      <c r="AU17" s="286"/>
      <c r="AW17" s="169"/>
      <c r="AX17" s="169"/>
      <c r="AY17" s="169"/>
      <c r="BC17" s="173" t="s">
        <v>64</v>
      </c>
      <c r="BE17" s="1" t="s">
        <v>65</v>
      </c>
    </row>
    <row r="18" spans="1:57" ht="12.75" customHeight="1">
      <c r="A18" s="43"/>
      <c r="B18" s="43"/>
      <c r="C18" s="49"/>
      <c r="E18" s="793"/>
      <c r="F18" s="793"/>
      <c r="G18" s="47"/>
      <c r="H18" s="793"/>
      <c r="I18" s="47"/>
      <c r="U18" s="48"/>
      <c r="V18" s="48"/>
      <c r="AJ18" s="170" t="s">
        <v>66</v>
      </c>
      <c r="AM18" s="286"/>
      <c r="AN18" s="286"/>
      <c r="AO18" s="286"/>
      <c r="AP18" s="286"/>
      <c r="AQ18" s="286"/>
      <c r="AR18" s="286"/>
      <c r="AS18" s="798"/>
      <c r="AT18" s="286"/>
      <c r="AU18" s="286"/>
      <c r="AW18" s="169"/>
      <c r="AX18" s="169"/>
      <c r="AY18" s="169"/>
      <c r="BC18" s="174" t="s">
        <v>67</v>
      </c>
    </row>
    <row r="19" spans="1:57" ht="29.1" customHeight="1" thickBot="1">
      <c r="A19" s="43"/>
      <c r="B19" s="43"/>
      <c r="C19" s="50" t="s">
        <v>68</v>
      </c>
      <c r="D19" s="800" t="s">
        <v>69</v>
      </c>
      <c r="E19" s="800"/>
      <c r="F19" s="800"/>
      <c r="G19" s="800"/>
      <c r="H19" s="800"/>
      <c r="I19" s="800"/>
      <c r="J19" s="800"/>
      <c r="K19" s="800"/>
      <c r="L19" s="800"/>
      <c r="M19" s="800"/>
      <c r="N19" s="800"/>
      <c r="O19" s="800"/>
      <c r="P19" s="800"/>
      <c r="Q19" s="800"/>
      <c r="R19" s="191"/>
      <c r="S19" s="191"/>
      <c r="T19" s="191"/>
      <c r="U19" s="191"/>
      <c r="V19" s="191"/>
      <c r="X19" s="1" t="s">
        <v>70</v>
      </c>
      <c r="AD19" s="172" t="s">
        <v>71</v>
      </c>
      <c r="AE19" s="172"/>
      <c r="AF19" s="172"/>
      <c r="AG19" s="172"/>
      <c r="AH19" s="172"/>
      <c r="AI19" s="171">
        <v>3</v>
      </c>
      <c r="AJ19" s="3">
        <f>SUM(AI19-N4)</f>
        <v>1.52</v>
      </c>
      <c r="AM19" s="286" t="s">
        <v>72</v>
      </c>
      <c r="AN19" s="286"/>
      <c r="AO19" s="286"/>
      <c r="AP19" s="286"/>
      <c r="AQ19" s="286"/>
      <c r="AR19" s="286"/>
      <c r="AS19" s="799"/>
      <c r="AT19" s="286"/>
      <c r="AU19" s="286" t="s">
        <v>73</v>
      </c>
      <c r="BB19" s="169"/>
      <c r="BC19" s="175" t="s">
        <v>74</v>
      </c>
      <c r="BD19" s="169"/>
      <c r="BE19" s="169"/>
    </row>
    <row r="20" spans="1:57" ht="20.100000000000001" customHeight="1" thickTop="1">
      <c r="A20" s="51" t="s">
        <v>75</v>
      </c>
      <c r="B20" s="52"/>
      <c r="C20" s="53">
        <v>1</v>
      </c>
      <c r="D20" s="803" t="s">
        <v>35</v>
      </c>
      <c r="E20" s="803"/>
      <c r="F20" s="803"/>
      <c r="G20" s="803"/>
      <c r="H20" s="803"/>
      <c r="I20" s="803"/>
      <c r="J20" s="803"/>
      <c r="K20" s="803"/>
      <c r="L20" s="803"/>
      <c r="M20" s="803"/>
      <c r="N20" s="803"/>
      <c r="O20" s="803"/>
      <c r="P20" s="803"/>
      <c r="Q20" s="803"/>
      <c r="R20" s="179"/>
      <c r="S20" s="179"/>
      <c r="T20" s="179"/>
      <c r="U20" s="179"/>
      <c r="V20" s="179"/>
      <c r="W20" s="179"/>
      <c r="X20" s="179"/>
      <c r="Y20" s="65"/>
      <c r="Z20" s="65"/>
      <c r="AA20" s="65"/>
      <c r="AB20" s="65"/>
      <c r="AD20" s="1" t="s">
        <v>76</v>
      </c>
      <c r="AJ20" s="1">
        <v>13.44</v>
      </c>
      <c r="AM20" s="287" t="s">
        <v>77</v>
      </c>
      <c r="AN20" s="288"/>
      <c r="AO20" s="288"/>
      <c r="AP20" s="288"/>
      <c r="AQ20" s="288"/>
      <c r="AR20" s="288">
        <v>3.67</v>
      </c>
      <c r="AS20" s="288">
        <v>2.5099999999999998</v>
      </c>
      <c r="AT20" s="288">
        <f>AR20+AS20</f>
        <v>6.18</v>
      </c>
      <c r="AU20" s="289">
        <f>SUM(AT20-N3)</f>
        <v>0.10999999999999943</v>
      </c>
      <c r="AV20" s="169"/>
      <c r="BD20" s="169"/>
      <c r="BE20" s="169"/>
    </row>
    <row r="21" spans="1:57" ht="20.100000000000001" customHeight="1" thickBot="1">
      <c r="A21" s="51"/>
      <c r="B21" s="52" t="s">
        <v>78</v>
      </c>
      <c r="C21" s="53">
        <v>1</v>
      </c>
      <c r="D21" s="804" t="s">
        <v>79</v>
      </c>
      <c r="E21" s="804"/>
      <c r="F21" s="804"/>
      <c r="G21" s="804"/>
      <c r="H21" s="804"/>
      <c r="I21" s="804"/>
      <c r="J21" s="804"/>
      <c r="K21" s="804"/>
      <c r="L21" s="804"/>
      <c r="M21" s="804"/>
      <c r="N21" s="804"/>
      <c r="O21" s="804"/>
      <c r="P21" s="804"/>
      <c r="Q21" s="804"/>
      <c r="R21" s="180"/>
      <c r="S21" s="180"/>
      <c r="T21" s="180"/>
      <c r="U21" s="180"/>
      <c r="V21" s="180"/>
      <c r="W21" s="180"/>
      <c r="X21" s="180"/>
      <c r="Y21" s="65"/>
      <c r="Z21" s="65"/>
      <c r="AA21" s="65"/>
      <c r="AB21" s="65"/>
      <c r="AD21" s="1" t="s">
        <v>80</v>
      </c>
      <c r="AJ21" s="1">
        <v>15.31</v>
      </c>
      <c r="AM21" s="290" t="s">
        <v>81</v>
      </c>
      <c r="AN21" s="291"/>
      <c r="AO21" s="291"/>
      <c r="AP21" s="291"/>
      <c r="AQ21" s="291"/>
      <c r="AR21" s="291">
        <v>3.93</v>
      </c>
      <c r="AS21" s="291">
        <v>2.5099999999999998</v>
      </c>
      <c r="AT21" s="291">
        <f>AR21+AS21</f>
        <v>6.4399999999999995</v>
      </c>
      <c r="AU21" s="292">
        <f>SUM(AT21-N4)</f>
        <v>4.9599999999999991</v>
      </c>
      <c r="AV21" s="169"/>
    </row>
    <row r="22" spans="1:57" ht="15" customHeight="1" thickTop="1" thickBot="1">
      <c r="A22" s="54"/>
      <c r="B22" s="54"/>
      <c r="C22" s="55"/>
      <c r="D22" s="189">
        <v>600</v>
      </c>
      <c r="E22" s="189">
        <v>800</v>
      </c>
      <c r="F22" s="189">
        <v>1000</v>
      </c>
      <c r="G22" s="189">
        <v>1200</v>
      </c>
      <c r="H22" s="189">
        <v>1400</v>
      </c>
      <c r="I22" s="189">
        <v>1600</v>
      </c>
      <c r="J22" s="189">
        <v>1800</v>
      </c>
      <c r="K22" s="189">
        <v>2000</v>
      </c>
      <c r="L22" s="189">
        <v>2200</v>
      </c>
      <c r="M22" s="262">
        <v>2400</v>
      </c>
      <c r="N22" s="262">
        <v>2600</v>
      </c>
      <c r="O22" s="262">
        <v>2800</v>
      </c>
      <c r="P22" s="262">
        <v>3000</v>
      </c>
      <c r="Q22" s="263">
        <v>3200</v>
      </c>
      <c r="R22" s="181"/>
      <c r="S22" s="181"/>
      <c r="T22" s="181"/>
      <c r="U22" s="181"/>
      <c r="V22" s="181"/>
      <c r="W22" s="181"/>
      <c r="X22" s="181"/>
      <c r="Y22" s="65"/>
      <c r="Z22" s="65"/>
      <c r="AA22" s="65"/>
      <c r="AB22" s="65"/>
      <c r="AV22" s="169"/>
    </row>
    <row r="23" spans="1:57" ht="15" customHeight="1">
      <c r="A23" s="54"/>
      <c r="B23" s="802" t="s">
        <v>82</v>
      </c>
      <c r="C23" s="184">
        <v>600</v>
      </c>
      <c r="D23" s="185" t="e">
        <f>INT(((($F$7+$AP$2)+(D$22/1000*$F$13)+((D$22+100)*($C23+400)/1000000*$F$8))*$C$21+$F$5)*$C$20)</f>
        <v>#REF!</v>
      </c>
      <c r="E23" s="185" t="e">
        <f t="shared" ref="D23:L38" si="1">INT(((($F$7+$AP$2)+(E$22/1000*$F$13)+((E$22+100)*($C23+400)/1000000*$F$8))*$C$21+$F$5)*$C$20)</f>
        <v>#REF!</v>
      </c>
      <c r="F23" s="185" t="e">
        <f t="shared" si="1"/>
        <v>#REF!</v>
      </c>
      <c r="G23" s="185" t="e">
        <f t="shared" si="1"/>
        <v>#REF!</v>
      </c>
      <c r="H23" s="185" t="e">
        <f t="shared" si="1"/>
        <v>#REF!</v>
      </c>
      <c r="I23" s="185" t="e">
        <f t="shared" si="1"/>
        <v>#REF!</v>
      </c>
      <c r="J23" s="185" t="e">
        <f t="shared" si="1"/>
        <v>#REF!</v>
      </c>
      <c r="K23" s="185" t="e">
        <f t="shared" si="1"/>
        <v>#REF!</v>
      </c>
      <c r="L23" s="185" t="e">
        <f t="shared" si="1"/>
        <v>#REF!</v>
      </c>
      <c r="M23" s="267" t="e">
        <f>INT(((($F$7+$AP$2)+(M$22/1000*$F$14)+((M$22+100)*($C23+400)/1000000*$F$8))*$C$21+$F$5)*$C$20)*17</f>
        <v>#REF!</v>
      </c>
      <c r="N23" s="268" t="e">
        <f t="shared" ref="N23:Q38" si="2">INT(((($F$7+$AP$2)+(N$22/1000*$F$14)+((N$22+100)*($C23+400)/1000000*$F$8))*$C$21+$F$5)*$C$20)</f>
        <v>#REF!</v>
      </c>
      <c r="O23" s="268" t="e">
        <f t="shared" si="2"/>
        <v>#REF!</v>
      </c>
      <c r="P23" s="268" t="e">
        <f t="shared" si="2"/>
        <v>#REF!</v>
      </c>
      <c r="Q23" s="269" t="e">
        <f t="shared" si="2"/>
        <v>#REF!</v>
      </c>
      <c r="R23" s="185"/>
      <c r="S23" s="185"/>
      <c r="T23" s="185"/>
      <c r="U23" s="185"/>
      <c r="V23" s="188"/>
      <c r="W23" s="178"/>
      <c r="BA23" s="65"/>
      <c r="BB23" s="65"/>
      <c r="BC23" s="65"/>
    </row>
    <row r="24" spans="1:57" ht="15" customHeight="1">
      <c r="A24" s="54"/>
      <c r="B24" s="802"/>
      <c r="C24" s="184">
        <v>800</v>
      </c>
      <c r="D24" s="185" t="e">
        <f t="shared" ref="D23:D30" si="3">INT(((($F$7+$AP$2)+(D$22/1000*$F$13)+((D$22+100)*($C24+400)/1000000*$F$8))*$C$21+$F$5)*$C$20)</f>
        <v>#REF!</v>
      </c>
      <c r="E24" s="185" t="e">
        <f t="shared" si="1"/>
        <v>#REF!</v>
      </c>
      <c r="F24" s="185" t="e">
        <f t="shared" si="1"/>
        <v>#REF!</v>
      </c>
      <c r="G24" s="185" t="e">
        <f t="shared" si="1"/>
        <v>#REF!</v>
      </c>
      <c r="H24" s="185" t="e">
        <f t="shared" si="1"/>
        <v>#REF!</v>
      </c>
      <c r="I24" s="185" t="e">
        <f t="shared" si="1"/>
        <v>#REF!</v>
      </c>
      <c r="J24" s="185" t="e">
        <f t="shared" si="1"/>
        <v>#REF!</v>
      </c>
      <c r="K24" s="185" t="e">
        <f t="shared" si="1"/>
        <v>#REF!</v>
      </c>
      <c r="L24" s="185" t="e">
        <f t="shared" si="1"/>
        <v>#REF!</v>
      </c>
      <c r="M24" s="270" t="e">
        <f t="shared" ref="M24:M37" si="4">INT(((($F$7+$AP$2)+(M$22/1000*$F$14)+((M$22+100)*($C24+400)/1000000*$F$8))*$C$21+$F$5)*$C$20)</f>
        <v>#REF!</v>
      </c>
      <c r="N24" s="271" t="e">
        <f t="shared" si="2"/>
        <v>#REF!</v>
      </c>
      <c r="O24" s="271" t="e">
        <f t="shared" si="2"/>
        <v>#REF!</v>
      </c>
      <c r="P24" s="271" t="e">
        <f t="shared" si="2"/>
        <v>#REF!</v>
      </c>
      <c r="Q24" s="272" t="e">
        <f t="shared" si="2"/>
        <v>#REF!</v>
      </c>
      <c r="R24" s="185"/>
      <c r="S24" s="185"/>
      <c r="T24" s="185"/>
      <c r="U24" s="185"/>
      <c r="V24" s="188"/>
      <c r="W24" s="65"/>
      <c r="BA24" s="65"/>
      <c r="BB24" s="65"/>
      <c r="BC24" s="65"/>
    </row>
    <row r="25" spans="1:57" ht="15" customHeight="1">
      <c r="A25" s="54"/>
      <c r="B25" s="802"/>
      <c r="C25" s="184">
        <v>1000</v>
      </c>
      <c r="D25" s="185" t="e">
        <f t="shared" si="3"/>
        <v>#REF!</v>
      </c>
      <c r="E25" s="185" t="e">
        <f t="shared" si="1"/>
        <v>#REF!</v>
      </c>
      <c r="F25" s="185" t="e">
        <f t="shared" si="1"/>
        <v>#REF!</v>
      </c>
      <c r="G25" s="185" t="e">
        <f t="shared" si="1"/>
        <v>#REF!</v>
      </c>
      <c r="H25" s="185" t="e">
        <f t="shared" si="1"/>
        <v>#REF!</v>
      </c>
      <c r="I25" s="185" t="e">
        <f t="shared" si="1"/>
        <v>#REF!</v>
      </c>
      <c r="J25" s="185" t="e">
        <f t="shared" si="1"/>
        <v>#REF!</v>
      </c>
      <c r="K25" s="185" t="e">
        <f t="shared" si="1"/>
        <v>#REF!</v>
      </c>
      <c r="L25" s="185" t="e">
        <f t="shared" si="1"/>
        <v>#REF!</v>
      </c>
      <c r="M25" s="270" t="e">
        <f t="shared" si="4"/>
        <v>#REF!</v>
      </c>
      <c r="N25" s="271" t="e">
        <f t="shared" si="2"/>
        <v>#REF!</v>
      </c>
      <c r="O25" s="271" t="e">
        <f t="shared" si="2"/>
        <v>#REF!</v>
      </c>
      <c r="P25" s="271" t="e">
        <f t="shared" si="2"/>
        <v>#REF!</v>
      </c>
      <c r="Q25" s="272" t="e">
        <f t="shared" si="2"/>
        <v>#REF!</v>
      </c>
      <c r="R25" s="185"/>
      <c r="S25" s="185"/>
      <c r="T25" s="185"/>
      <c r="U25" s="185"/>
      <c r="V25" s="188"/>
      <c r="W25" s="178"/>
      <c r="BA25" s="65"/>
      <c r="BB25" s="65"/>
      <c r="BC25" s="65"/>
    </row>
    <row r="26" spans="1:57" ht="15" customHeight="1">
      <c r="A26" s="54"/>
      <c r="B26" s="802"/>
      <c r="C26" s="184">
        <v>1200</v>
      </c>
      <c r="D26" s="185" t="e">
        <f t="shared" si="3"/>
        <v>#REF!</v>
      </c>
      <c r="E26" s="185" t="e">
        <f t="shared" si="1"/>
        <v>#REF!</v>
      </c>
      <c r="F26" s="185" t="e">
        <f t="shared" si="1"/>
        <v>#REF!</v>
      </c>
      <c r="G26" s="185" t="e">
        <f t="shared" si="1"/>
        <v>#REF!</v>
      </c>
      <c r="H26" s="185" t="e">
        <f t="shared" si="1"/>
        <v>#REF!</v>
      </c>
      <c r="I26" s="185" t="e">
        <f t="shared" si="1"/>
        <v>#REF!</v>
      </c>
      <c r="J26" s="185" t="e">
        <f t="shared" si="1"/>
        <v>#REF!</v>
      </c>
      <c r="K26" s="185" t="e">
        <f t="shared" si="1"/>
        <v>#REF!</v>
      </c>
      <c r="L26" s="185" t="e">
        <f t="shared" si="1"/>
        <v>#REF!</v>
      </c>
      <c r="M26" s="270" t="e">
        <f t="shared" si="4"/>
        <v>#REF!</v>
      </c>
      <c r="N26" s="271" t="e">
        <f t="shared" si="2"/>
        <v>#REF!</v>
      </c>
      <c r="O26" s="271" t="e">
        <f t="shared" si="2"/>
        <v>#REF!</v>
      </c>
      <c r="P26" s="271" t="e">
        <f t="shared" si="2"/>
        <v>#REF!</v>
      </c>
      <c r="Q26" s="272" t="e">
        <f t="shared" si="2"/>
        <v>#REF!</v>
      </c>
      <c r="R26" s="185"/>
      <c r="S26" s="185"/>
      <c r="T26" s="185"/>
      <c r="U26" s="185"/>
      <c r="V26" s="188"/>
      <c r="W26" s="65"/>
      <c r="BA26" s="65"/>
      <c r="BB26" s="65"/>
      <c r="BC26" s="65"/>
    </row>
    <row r="27" spans="1:57" ht="15" customHeight="1">
      <c r="A27" s="54"/>
      <c r="B27" s="802"/>
      <c r="C27" s="184">
        <v>1400</v>
      </c>
      <c r="D27" s="185" t="e">
        <f t="shared" si="3"/>
        <v>#REF!</v>
      </c>
      <c r="E27" s="185" t="e">
        <f t="shared" si="1"/>
        <v>#REF!</v>
      </c>
      <c r="F27" s="185" t="e">
        <f t="shared" si="1"/>
        <v>#REF!</v>
      </c>
      <c r="G27" s="185" t="e">
        <f t="shared" si="1"/>
        <v>#REF!</v>
      </c>
      <c r="H27" s="185" t="e">
        <f t="shared" si="1"/>
        <v>#REF!</v>
      </c>
      <c r="I27" s="185" t="e">
        <f t="shared" si="1"/>
        <v>#REF!</v>
      </c>
      <c r="J27" s="185" t="e">
        <f t="shared" si="1"/>
        <v>#REF!</v>
      </c>
      <c r="K27" s="185" t="e">
        <f t="shared" si="1"/>
        <v>#REF!</v>
      </c>
      <c r="L27" s="185" t="e">
        <f t="shared" si="1"/>
        <v>#REF!</v>
      </c>
      <c r="M27" s="270" t="e">
        <f t="shared" si="4"/>
        <v>#REF!</v>
      </c>
      <c r="N27" s="271" t="e">
        <f t="shared" si="2"/>
        <v>#REF!</v>
      </c>
      <c r="O27" s="271" t="e">
        <f t="shared" si="2"/>
        <v>#REF!</v>
      </c>
      <c r="P27" s="271" t="e">
        <f t="shared" si="2"/>
        <v>#REF!</v>
      </c>
      <c r="Q27" s="272" t="e">
        <f t="shared" si="2"/>
        <v>#REF!</v>
      </c>
      <c r="R27" s="185"/>
      <c r="S27" s="185"/>
      <c r="T27" s="185"/>
      <c r="U27" s="185"/>
      <c r="V27" s="188"/>
      <c r="W27" s="65"/>
    </row>
    <row r="28" spans="1:57" ht="15" customHeight="1">
      <c r="A28" s="54"/>
      <c r="B28" s="802"/>
      <c r="C28" s="184">
        <v>1600</v>
      </c>
      <c r="D28" s="185" t="e">
        <f t="shared" si="3"/>
        <v>#REF!</v>
      </c>
      <c r="E28" s="185" t="e">
        <f t="shared" si="1"/>
        <v>#REF!</v>
      </c>
      <c r="F28" s="185" t="e">
        <f t="shared" si="1"/>
        <v>#REF!</v>
      </c>
      <c r="G28" s="185" t="e">
        <f t="shared" si="1"/>
        <v>#REF!</v>
      </c>
      <c r="H28" s="185" t="e">
        <f t="shared" si="1"/>
        <v>#REF!</v>
      </c>
      <c r="I28" s="185" t="e">
        <f t="shared" si="1"/>
        <v>#REF!</v>
      </c>
      <c r="J28" s="185" t="e">
        <f t="shared" si="1"/>
        <v>#REF!</v>
      </c>
      <c r="K28" s="185" t="e">
        <f t="shared" si="1"/>
        <v>#REF!</v>
      </c>
      <c r="L28" s="185" t="e">
        <f>INT(((($F$7+$AP$2)+(L$22/1000*$F$13)+((L$22+100)*($C28+400)/1000000*$F$8))*$C$21+$F$5)*$C$20)</f>
        <v>#REF!</v>
      </c>
      <c r="M28" s="270" t="e">
        <f t="shared" si="4"/>
        <v>#REF!</v>
      </c>
      <c r="N28" s="271" t="e">
        <f t="shared" si="2"/>
        <v>#REF!</v>
      </c>
      <c r="O28" s="271" t="e">
        <f t="shared" si="2"/>
        <v>#REF!</v>
      </c>
      <c r="P28" s="271" t="e">
        <f t="shared" si="2"/>
        <v>#REF!</v>
      </c>
      <c r="Q28" s="272" t="e">
        <f t="shared" si="2"/>
        <v>#REF!</v>
      </c>
      <c r="R28" s="185"/>
      <c r="S28" s="185"/>
      <c r="T28" s="185"/>
      <c r="U28" s="185"/>
      <c r="V28" s="188"/>
      <c r="W28" s="65"/>
      <c r="AU28" s="239"/>
      <c r="AV28" s="239"/>
      <c r="AW28" s="239"/>
      <c r="AX28" s="239"/>
      <c r="AY28" s="239"/>
      <c r="AZ28" s="239" t="s">
        <v>83</v>
      </c>
      <c r="BA28" s="239"/>
      <c r="BD28" s="1" t="s">
        <v>84</v>
      </c>
    </row>
    <row r="29" spans="1:57" ht="15" customHeight="1">
      <c r="A29" s="54"/>
      <c r="B29" s="802"/>
      <c r="C29" s="184">
        <v>1800</v>
      </c>
      <c r="D29" s="185" t="e">
        <f t="shared" si="3"/>
        <v>#REF!</v>
      </c>
      <c r="E29" s="185" t="e">
        <f t="shared" si="1"/>
        <v>#REF!</v>
      </c>
      <c r="F29" s="185" t="e">
        <f t="shared" si="1"/>
        <v>#REF!</v>
      </c>
      <c r="G29" s="185" t="e">
        <f t="shared" si="1"/>
        <v>#REF!</v>
      </c>
      <c r="H29" s="185" t="e">
        <f t="shared" si="1"/>
        <v>#REF!</v>
      </c>
      <c r="I29" s="185" t="e">
        <f t="shared" si="1"/>
        <v>#REF!</v>
      </c>
      <c r="J29" s="185" t="e">
        <f t="shared" si="1"/>
        <v>#REF!</v>
      </c>
      <c r="K29" s="185" t="e">
        <f t="shared" si="1"/>
        <v>#REF!</v>
      </c>
      <c r="L29" s="185" t="e">
        <f t="shared" si="1"/>
        <v>#REF!</v>
      </c>
      <c r="M29" s="270" t="e">
        <f t="shared" si="4"/>
        <v>#REF!</v>
      </c>
      <c r="N29" s="271" t="e">
        <f t="shared" si="2"/>
        <v>#REF!</v>
      </c>
      <c r="O29" s="271" t="e">
        <f t="shared" si="2"/>
        <v>#REF!</v>
      </c>
      <c r="P29" s="271" t="e">
        <f t="shared" si="2"/>
        <v>#REF!</v>
      </c>
      <c r="Q29" s="272" t="e">
        <f t="shared" si="2"/>
        <v>#REF!</v>
      </c>
      <c r="R29" s="185"/>
      <c r="S29" s="185"/>
      <c r="T29" s="185"/>
      <c r="U29" s="185"/>
      <c r="V29" s="188"/>
      <c r="W29" s="65"/>
      <c r="AU29" s="239"/>
      <c r="AV29" s="239"/>
      <c r="AW29" s="239"/>
      <c r="AX29" s="239" t="s">
        <v>85</v>
      </c>
      <c r="AY29" s="239"/>
      <c r="AZ29" s="239" t="s">
        <v>86</v>
      </c>
      <c r="BA29" s="239"/>
    </row>
    <row r="30" spans="1:57" ht="15" customHeight="1">
      <c r="A30" s="54"/>
      <c r="B30" s="802"/>
      <c r="C30" s="184">
        <v>2000</v>
      </c>
      <c r="D30" s="185" t="e">
        <f t="shared" si="3"/>
        <v>#REF!</v>
      </c>
      <c r="E30" s="185" t="e">
        <f t="shared" si="1"/>
        <v>#REF!</v>
      </c>
      <c r="F30" s="185" t="e">
        <f t="shared" si="1"/>
        <v>#REF!</v>
      </c>
      <c r="G30" s="185" t="e">
        <f t="shared" si="1"/>
        <v>#REF!</v>
      </c>
      <c r="H30" s="185" t="e">
        <f t="shared" si="1"/>
        <v>#REF!</v>
      </c>
      <c r="I30" s="185" t="e">
        <f t="shared" si="1"/>
        <v>#REF!</v>
      </c>
      <c r="J30" s="185" t="e">
        <f t="shared" si="1"/>
        <v>#REF!</v>
      </c>
      <c r="K30" s="185" t="e">
        <f t="shared" si="1"/>
        <v>#REF!</v>
      </c>
      <c r="L30" s="185" t="e">
        <f t="shared" si="1"/>
        <v>#REF!</v>
      </c>
      <c r="M30" s="270" t="e">
        <f t="shared" si="4"/>
        <v>#REF!</v>
      </c>
      <c r="N30" s="271" t="e">
        <f t="shared" si="2"/>
        <v>#REF!</v>
      </c>
      <c r="O30" s="271" t="e">
        <f t="shared" si="2"/>
        <v>#REF!</v>
      </c>
      <c r="P30" s="271" t="e">
        <f t="shared" si="2"/>
        <v>#REF!</v>
      </c>
      <c r="Q30" s="272" t="e">
        <f t="shared" si="2"/>
        <v>#REF!</v>
      </c>
      <c r="R30" s="185"/>
      <c r="S30" s="185"/>
      <c r="T30" s="185"/>
      <c r="U30" s="185"/>
      <c r="V30" s="188"/>
      <c r="W30" s="65"/>
      <c r="AU30" s="239" t="str">
        <f>Sheet4!A616</f>
        <v>OPAVSO4B</v>
      </c>
      <c r="AV30" s="239" t="str">
        <f>Sheet4!B616</f>
        <v>FRS100 VALANCE WITH SCREW OPTION 4.8MM BLACK</v>
      </c>
      <c r="AW30" s="239">
        <f>Sheet4!C616</f>
        <v>0</v>
      </c>
      <c r="AX30" s="239">
        <f>Sheet4!D616</f>
        <v>0</v>
      </c>
      <c r="AY30" s="239"/>
      <c r="AZ30" s="239">
        <v>7.18</v>
      </c>
      <c r="BA30" s="239" t="s">
        <v>87</v>
      </c>
      <c r="BD30" s="1">
        <v>8.7799999999999994</v>
      </c>
      <c r="BE30" s="1">
        <f>BD30-AZ30</f>
        <v>1.5999999999999996</v>
      </c>
    </row>
    <row r="31" spans="1:57" ht="15" customHeight="1">
      <c r="A31" s="54"/>
      <c r="B31" s="802"/>
      <c r="C31" s="184">
        <v>2200</v>
      </c>
      <c r="D31" s="185" t="e">
        <f t="shared" si="1"/>
        <v>#REF!</v>
      </c>
      <c r="E31" s="185" t="e">
        <f t="shared" si="1"/>
        <v>#REF!</v>
      </c>
      <c r="F31" s="185" t="e">
        <f t="shared" si="1"/>
        <v>#REF!</v>
      </c>
      <c r="G31" s="185" t="e">
        <f t="shared" si="1"/>
        <v>#REF!</v>
      </c>
      <c r="H31" s="185" t="e">
        <f t="shared" si="1"/>
        <v>#REF!</v>
      </c>
      <c r="I31" s="185" t="e">
        <f t="shared" si="1"/>
        <v>#REF!</v>
      </c>
      <c r="J31" s="185" t="e">
        <f t="shared" si="1"/>
        <v>#REF!</v>
      </c>
      <c r="K31" s="185" t="e">
        <f t="shared" si="1"/>
        <v>#REF!</v>
      </c>
      <c r="L31" s="185" t="e">
        <f t="shared" si="1"/>
        <v>#REF!</v>
      </c>
      <c r="M31" s="270" t="e">
        <f t="shared" si="4"/>
        <v>#REF!</v>
      </c>
      <c r="N31" s="271" t="e">
        <f t="shared" si="2"/>
        <v>#REF!</v>
      </c>
      <c r="O31" s="271" t="e">
        <f t="shared" si="2"/>
        <v>#REF!</v>
      </c>
      <c r="P31" s="271" t="e">
        <f t="shared" si="2"/>
        <v>#REF!</v>
      </c>
      <c r="Q31" s="272" t="e">
        <f t="shared" si="2"/>
        <v>#REF!</v>
      </c>
      <c r="R31" s="185"/>
      <c r="S31" s="185"/>
      <c r="T31" s="185"/>
      <c r="U31" s="185"/>
      <c r="V31" s="188"/>
      <c r="W31" s="65"/>
      <c r="AV31" s="1" t="s">
        <v>88</v>
      </c>
      <c r="AZ31" s="1">
        <v>0.23</v>
      </c>
      <c r="BD31" s="239"/>
      <c r="BE31" s="239">
        <f>AZ31</f>
        <v>0.23</v>
      </c>
    </row>
    <row r="32" spans="1:57" ht="15" customHeight="1">
      <c r="A32" s="54"/>
      <c r="B32" s="802"/>
      <c r="C32" s="184">
        <v>2400</v>
      </c>
      <c r="D32" s="185" t="e">
        <f t="shared" si="1"/>
        <v>#REF!</v>
      </c>
      <c r="E32" s="185" t="e">
        <f t="shared" si="1"/>
        <v>#REF!</v>
      </c>
      <c r="F32" s="185" t="e">
        <f t="shared" si="1"/>
        <v>#REF!</v>
      </c>
      <c r="G32" s="185" t="e">
        <f t="shared" si="1"/>
        <v>#REF!</v>
      </c>
      <c r="H32" s="185" t="e">
        <f t="shared" si="1"/>
        <v>#REF!</v>
      </c>
      <c r="I32" s="185" t="e">
        <f t="shared" si="1"/>
        <v>#REF!</v>
      </c>
      <c r="J32" s="185" t="e">
        <f t="shared" si="1"/>
        <v>#REF!</v>
      </c>
      <c r="K32" s="185" t="e">
        <f t="shared" si="1"/>
        <v>#REF!</v>
      </c>
      <c r="L32" s="185" t="e">
        <f t="shared" si="1"/>
        <v>#REF!</v>
      </c>
      <c r="M32" s="270" t="e">
        <f t="shared" si="4"/>
        <v>#REF!</v>
      </c>
      <c r="N32" s="271" t="e">
        <f t="shared" si="2"/>
        <v>#REF!</v>
      </c>
      <c r="O32" s="271" t="e">
        <f t="shared" si="2"/>
        <v>#REF!</v>
      </c>
      <c r="P32" s="271" t="e">
        <f t="shared" si="2"/>
        <v>#REF!</v>
      </c>
      <c r="Q32" s="272" t="e">
        <f t="shared" si="2"/>
        <v>#REF!</v>
      </c>
      <c r="R32" s="185"/>
      <c r="S32" s="185"/>
      <c r="T32" s="185"/>
      <c r="U32" s="185"/>
      <c r="V32" s="188"/>
      <c r="AV32" s="1" t="s">
        <v>89</v>
      </c>
      <c r="AZ32" s="1">
        <v>1.05</v>
      </c>
      <c r="BE32" s="239">
        <f>AZ32</f>
        <v>1.05</v>
      </c>
    </row>
    <row r="33" spans="1:83" ht="15" customHeight="1">
      <c r="A33" s="54"/>
      <c r="B33" s="802"/>
      <c r="C33" s="184">
        <v>2600</v>
      </c>
      <c r="D33" s="185" t="e">
        <f t="shared" si="1"/>
        <v>#REF!</v>
      </c>
      <c r="E33" s="185" t="e">
        <f t="shared" si="1"/>
        <v>#REF!</v>
      </c>
      <c r="F33" s="185" t="e">
        <f t="shared" si="1"/>
        <v>#REF!</v>
      </c>
      <c r="G33" s="185" t="e">
        <f t="shared" si="1"/>
        <v>#REF!</v>
      </c>
      <c r="H33" s="185" t="e">
        <f t="shared" si="1"/>
        <v>#REF!</v>
      </c>
      <c r="I33" s="185" t="e">
        <f t="shared" si="1"/>
        <v>#REF!</v>
      </c>
      <c r="J33" s="185" t="e">
        <f t="shared" si="1"/>
        <v>#REF!</v>
      </c>
      <c r="K33" s="185" t="e">
        <f t="shared" si="1"/>
        <v>#REF!</v>
      </c>
      <c r="L33" s="185" t="e">
        <f t="shared" si="1"/>
        <v>#REF!</v>
      </c>
      <c r="M33" s="270" t="e">
        <f t="shared" si="4"/>
        <v>#REF!</v>
      </c>
      <c r="N33" s="271" t="e">
        <f t="shared" si="2"/>
        <v>#REF!</v>
      </c>
      <c r="O33" s="271" t="e">
        <f t="shared" si="2"/>
        <v>#REF!</v>
      </c>
      <c r="P33" s="271" t="e">
        <f t="shared" si="2"/>
        <v>#REF!</v>
      </c>
      <c r="Q33" s="272" t="e">
        <f t="shared" si="2"/>
        <v>#REF!</v>
      </c>
      <c r="R33" s="185"/>
      <c r="S33" s="185"/>
      <c r="T33" s="185"/>
      <c r="U33" s="185"/>
      <c r="V33" s="188"/>
      <c r="AZ33" s="1">
        <f>SUM(AZ30:AZ32)</f>
        <v>8.4600000000000009</v>
      </c>
      <c r="BE33" s="1">
        <f>SUM(BE30:BE32)</f>
        <v>2.88</v>
      </c>
    </row>
    <row r="34" spans="1:83" ht="15" customHeight="1">
      <c r="A34" s="54"/>
      <c r="B34" s="802"/>
      <c r="C34" s="184">
        <v>2800</v>
      </c>
      <c r="D34" s="185" t="e">
        <f t="shared" si="1"/>
        <v>#REF!</v>
      </c>
      <c r="E34" s="185" t="e">
        <f t="shared" si="1"/>
        <v>#REF!</v>
      </c>
      <c r="F34" s="185" t="e">
        <f t="shared" si="1"/>
        <v>#REF!</v>
      </c>
      <c r="G34" s="185" t="e">
        <f t="shared" si="1"/>
        <v>#REF!</v>
      </c>
      <c r="H34" s="185" t="e">
        <f t="shared" si="1"/>
        <v>#REF!</v>
      </c>
      <c r="I34" s="185" t="e">
        <f t="shared" si="1"/>
        <v>#REF!</v>
      </c>
      <c r="J34" s="185" t="e">
        <f t="shared" si="1"/>
        <v>#REF!</v>
      </c>
      <c r="K34" s="185" t="e">
        <f t="shared" si="1"/>
        <v>#REF!</v>
      </c>
      <c r="L34" s="186" t="e">
        <f t="shared" si="1"/>
        <v>#REF!</v>
      </c>
      <c r="M34" s="270" t="e">
        <f t="shared" si="4"/>
        <v>#REF!</v>
      </c>
      <c r="N34" s="271" t="e">
        <f t="shared" si="2"/>
        <v>#REF!</v>
      </c>
      <c r="O34" s="271" t="e">
        <f t="shared" si="2"/>
        <v>#REF!</v>
      </c>
      <c r="P34" s="271" t="e">
        <f t="shared" si="2"/>
        <v>#REF!</v>
      </c>
      <c r="Q34" s="272" t="e">
        <f t="shared" si="2"/>
        <v>#REF!</v>
      </c>
      <c r="R34" s="185"/>
      <c r="S34" s="185"/>
      <c r="T34" s="185"/>
      <c r="U34" s="185"/>
      <c r="V34" s="188"/>
      <c r="AU34" s="239" t="str">
        <f>Sheet4!A619</f>
        <v>OPASLCSB</v>
      </c>
      <c r="AV34" s="239" t="str">
        <f>Sheet4!B619</f>
        <v>FRS100 SNAP LOCK CENTRE SUPPORT BRACKET ZINC</v>
      </c>
      <c r="AW34" s="239">
        <f>Sheet4!C619</f>
        <v>0</v>
      </c>
      <c r="AX34" s="239">
        <v>1</v>
      </c>
      <c r="AY34" s="239">
        <v>1.99</v>
      </c>
      <c r="AZ34" s="239"/>
      <c r="BA34" s="239">
        <f>AX34*AY34</f>
        <v>1.99</v>
      </c>
    </row>
    <row r="35" spans="1:83" ht="15" customHeight="1">
      <c r="A35" s="54"/>
      <c r="B35" s="802"/>
      <c r="C35" s="184">
        <v>3000</v>
      </c>
      <c r="D35" s="185" t="e">
        <f t="shared" si="1"/>
        <v>#REF!</v>
      </c>
      <c r="E35" s="185" t="e">
        <f t="shared" si="1"/>
        <v>#REF!</v>
      </c>
      <c r="F35" s="185" t="e">
        <f t="shared" si="1"/>
        <v>#REF!</v>
      </c>
      <c r="G35" s="185" t="e">
        <f t="shared" si="1"/>
        <v>#REF!</v>
      </c>
      <c r="H35" s="185" t="e">
        <f t="shared" si="1"/>
        <v>#REF!</v>
      </c>
      <c r="I35" s="185" t="e">
        <f t="shared" si="1"/>
        <v>#REF!</v>
      </c>
      <c r="J35" s="185" t="e">
        <f t="shared" si="1"/>
        <v>#REF!</v>
      </c>
      <c r="K35" s="185" t="e">
        <f t="shared" si="1"/>
        <v>#REF!</v>
      </c>
      <c r="L35" s="186" t="e">
        <f t="shared" si="1"/>
        <v>#REF!</v>
      </c>
      <c r="M35" s="270" t="e">
        <f t="shared" si="4"/>
        <v>#REF!</v>
      </c>
      <c r="N35" s="271" t="e">
        <f t="shared" si="2"/>
        <v>#REF!</v>
      </c>
      <c r="O35" s="271" t="e">
        <f t="shared" si="2"/>
        <v>#REF!</v>
      </c>
      <c r="P35" s="271" t="e">
        <f t="shared" si="2"/>
        <v>#REF!</v>
      </c>
      <c r="Q35" s="272" t="e">
        <f t="shared" si="2"/>
        <v>#REF!</v>
      </c>
      <c r="R35" s="185"/>
      <c r="S35" s="185"/>
      <c r="T35" s="185"/>
      <c r="U35" s="185"/>
      <c r="V35" s="188"/>
      <c r="AU35" s="239" t="str">
        <f>Sheet4!A620</f>
        <v>OPACSBZ</v>
      </c>
      <c r="AV35" s="239" t="str">
        <f>Sheet4!B620</f>
        <v>FRS100 CENTRE SUPPORT BRACKET ZINC</v>
      </c>
      <c r="AW35" s="239">
        <f>Sheet4!C620</f>
        <v>0</v>
      </c>
      <c r="AX35" s="239">
        <v>1</v>
      </c>
      <c r="AY35" s="239">
        <v>1.56</v>
      </c>
      <c r="AZ35" s="239"/>
      <c r="BA35" s="239">
        <f t="shared" ref="BA35:BA37" si="5">AX35*AY35</f>
        <v>1.56</v>
      </c>
      <c r="BD35" s="239"/>
      <c r="BE35" s="239"/>
    </row>
    <row r="36" spans="1:83" ht="15" customHeight="1">
      <c r="A36" s="54"/>
      <c r="B36" s="802"/>
      <c r="C36" s="184">
        <v>3200</v>
      </c>
      <c r="D36" s="185" t="e">
        <f t="shared" si="1"/>
        <v>#REF!</v>
      </c>
      <c r="E36" s="185" t="e">
        <f t="shared" si="1"/>
        <v>#REF!</v>
      </c>
      <c r="F36" s="185" t="e">
        <f t="shared" si="1"/>
        <v>#REF!</v>
      </c>
      <c r="G36" s="185" t="e">
        <f t="shared" si="1"/>
        <v>#REF!</v>
      </c>
      <c r="H36" s="185" t="e">
        <f t="shared" si="1"/>
        <v>#REF!</v>
      </c>
      <c r="I36" s="185" t="e">
        <f t="shared" si="1"/>
        <v>#REF!</v>
      </c>
      <c r="J36" s="185" t="e">
        <f t="shared" si="1"/>
        <v>#REF!</v>
      </c>
      <c r="K36" s="186" t="e">
        <f t="shared" si="1"/>
        <v>#REF!</v>
      </c>
      <c r="L36" s="186" t="e">
        <f t="shared" si="1"/>
        <v>#REF!</v>
      </c>
      <c r="M36" s="270" t="e">
        <f t="shared" si="4"/>
        <v>#REF!</v>
      </c>
      <c r="N36" s="271" t="e">
        <f t="shared" si="2"/>
        <v>#REF!</v>
      </c>
      <c r="O36" s="271" t="e">
        <f t="shared" si="2"/>
        <v>#REF!</v>
      </c>
      <c r="P36" s="271" t="e">
        <f t="shared" si="2"/>
        <v>#REF!</v>
      </c>
      <c r="Q36" s="272" t="e">
        <f t="shared" si="2"/>
        <v>#REF!</v>
      </c>
      <c r="R36" s="185"/>
      <c r="S36" s="185"/>
      <c r="T36" s="185"/>
      <c r="U36" s="185"/>
      <c r="V36" s="188"/>
      <c r="AU36" s="239" t="str">
        <f>Sheet4!A621</f>
        <v>OPAVEB</v>
      </c>
      <c r="AV36" s="239" t="str">
        <f>Sheet4!B621</f>
        <v>FRS100 VALANCE END CapsS BLACK</v>
      </c>
      <c r="AW36" s="239">
        <f>Sheet4!C621</f>
        <v>0</v>
      </c>
      <c r="AX36" s="239">
        <v>1</v>
      </c>
      <c r="AY36" s="239">
        <v>2.14</v>
      </c>
      <c r="AZ36" s="239"/>
      <c r="BA36" s="239">
        <f t="shared" si="5"/>
        <v>2.14</v>
      </c>
      <c r="BD36" s="239"/>
      <c r="BE36" s="239"/>
    </row>
    <row r="37" spans="1:83" ht="14.1" customHeight="1">
      <c r="A37" s="54"/>
      <c r="B37" s="802"/>
      <c r="C37" s="184">
        <v>3400</v>
      </c>
      <c r="D37" s="185" t="e">
        <f t="shared" si="1"/>
        <v>#REF!</v>
      </c>
      <c r="E37" s="185" t="e">
        <f t="shared" si="1"/>
        <v>#REF!</v>
      </c>
      <c r="F37" s="185" t="e">
        <f t="shared" si="1"/>
        <v>#REF!</v>
      </c>
      <c r="G37" s="185" t="e">
        <f t="shared" si="1"/>
        <v>#REF!</v>
      </c>
      <c r="H37" s="185" t="e">
        <f t="shared" si="1"/>
        <v>#REF!</v>
      </c>
      <c r="I37" s="185" t="e">
        <f t="shared" si="1"/>
        <v>#REF!</v>
      </c>
      <c r="J37" s="185" t="e">
        <f t="shared" si="1"/>
        <v>#REF!</v>
      </c>
      <c r="K37" s="186" t="e">
        <f t="shared" si="1"/>
        <v>#REF!</v>
      </c>
      <c r="L37" s="186" t="e">
        <f t="shared" si="1"/>
        <v>#REF!</v>
      </c>
      <c r="M37" s="270" t="e">
        <f t="shared" si="4"/>
        <v>#REF!</v>
      </c>
      <c r="N37" s="271" t="e">
        <f t="shared" si="2"/>
        <v>#REF!</v>
      </c>
      <c r="O37" s="271" t="e">
        <f t="shared" si="2"/>
        <v>#REF!</v>
      </c>
      <c r="P37" s="271" t="e">
        <f t="shared" si="2"/>
        <v>#REF!</v>
      </c>
      <c r="Q37" s="272" t="e">
        <f t="shared" si="2"/>
        <v>#REF!</v>
      </c>
      <c r="R37" s="185"/>
      <c r="S37" s="185"/>
      <c r="T37" s="185"/>
      <c r="U37" s="185"/>
      <c r="V37" s="188"/>
      <c r="AU37" s="239" t="str">
        <f>Sheet4!A626</f>
        <v>OPAEPSZ</v>
      </c>
      <c r="AV37" s="239" t="str">
        <f>Sheet4!B626</f>
        <v>FRS100 END PLATE SET ZINC</v>
      </c>
      <c r="AW37" s="239">
        <f>Sheet4!C626</f>
        <v>0</v>
      </c>
      <c r="AX37" s="239">
        <v>1</v>
      </c>
      <c r="AY37" s="239">
        <v>2.29</v>
      </c>
      <c r="AZ37" s="239"/>
      <c r="BA37" s="239">
        <f t="shared" si="5"/>
        <v>2.29</v>
      </c>
      <c r="BD37" s="239"/>
      <c r="BE37" s="239"/>
    </row>
    <row r="38" spans="1:83" ht="14.1" customHeight="1" thickBot="1">
      <c r="A38" s="54"/>
      <c r="B38" s="802"/>
      <c r="C38" s="264">
        <v>3600</v>
      </c>
      <c r="D38" s="185" t="e">
        <f t="shared" si="1"/>
        <v>#REF!</v>
      </c>
      <c r="E38" s="185" t="e">
        <f t="shared" si="1"/>
        <v>#REF!</v>
      </c>
      <c r="F38" s="185" t="e">
        <f t="shared" si="1"/>
        <v>#REF!</v>
      </c>
      <c r="G38" s="185" t="e">
        <f t="shared" si="1"/>
        <v>#REF!</v>
      </c>
      <c r="H38" s="185" t="e">
        <f t="shared" si="1"/>
        <v>#REF!</v>
      </c>
      <c r="I38" s="185" t="e">
        <f t="shared" si="1"/>
        <v>#REF!</v>
      </c>
      <c r="J38" s="186" t="e">
        <f t="shared" si="1"/>
        <v>#REF!</v>
      </c>
      <c r="K38" s="186" t="e">
        <f t="shared" si="1"/>
        <v>#REF!</v>
      </c>
      <c r="L38" s="186" t="e">
        <f t="shared" si="1"/>
        <v>#REF!</v>
      </c>
      <c r="M38" s="297" t="e">
        <f>INT(((($F$7+$AP$2)+(M$22/1000*$F$14)+((M$22+100)*($C38+400)/1000000*$F$8))*$C$21+$F$5)*$C$20)</f>
        <v>#REF!</v>
      </c>
      <c r="N38" s="296" t="e">
        <f t="shared" si="2"/>
        <v>#REF!</v>
      </c>
      <c r="O38" s="296" t="e">
        <f t="shared" si="2"/>
        <v>#REF!</v>
      </c>
      <c r="P38" s="296" t="e">
        <f t="shared" si="2"/>
        <v>#REF!</v>
      </c>
      <c r="Q38" s="298" t="e">
        <f t="shared" si="2"/>
        <v>#REF!</v>
      </c>
      <c r="R38" s="185"/>
      <c r="S38" s="185"/>
      <c r="T38" s="185"/>
      <c r="U38" s="185"/>
      <c r="V38" s="188"/>
      <c r="BA38" s="1">
        <f>SUM(BA34:BA37)</f>
        <v>7.9799999999999995</v>
      </c>
      <c r="BD38" s="239"/>
      <c r="BE38" s="239"/>
    </row>
    <row r="39" spans="1:83" ht="14.1" customHeight="1" thickTop="1">
      <c r="A39" s="54"/>
      <c r="B39" s="802"/>
      <c r="C39" s="293">
        <v>3800</v>
      </c>
      <c r="D39" s="299" t="e">
        <f t="shared" ref="D39:L40" si="6">INT((((($F$7+$AP$2)+(D$22/1000*$F$13)+((D$22+100)*($C39+400)/1000000*$F$8))*$C$21+$F$5)*$C$20)+$AJ$19)</f>
        <v>#REF!</v>
      </c>
      <c r="E39" s="299" t="e">
        <f t="shared" si="6"/>
        <v>#REF!</v>
      </c>
      <c r="F39" s="299" t="e">
        <f t="shared" si="6"/>
        <v>#REF!</v>
      </c>
      <c r="G39" s="299" t="e">
        <f t="shared" si="6"/>
        <v>#REF!</v>
      </c>
      <c r="H39" s="299" t="e">
        <f t="shared" si="6"/>
        <v>#REF!</v>
      </c>
      <c r="I39" s="299" t="e">
        <f t="shared" si="6"/>
        <v>#REF!</v>
      </c>
      <c r="J39" s="299" t="e">
        <f t="shared" si="6"/>
        <v>#REF!</v>
      </c>
      <c r="K39" s="299" t="e">
        <f t="shared" si="6"/>
        <v>#REF!</v>
      </c>
      <c r="L39" s="299" t="e">
        <f t="shared" si="6"/>
        <v>#REF!</v>
      </c>
      <c r="M39" s="294" t="e">
        <f>INT((((($F$7+$AP$2)+(M$22/1000*$F$14)+((M$22+100)*($C39+400)/1000000*$F$8))*$C$21+$F$5)*$C$20)+$AJ$19)</f>
        <v>#REF!</v>
      </c>
      <c r="N39" s="294" t="e">
        <f t="shared" ref="N39:Q40" si="7">INT((((($F$7+$AP$2)+(N$22/1000*$F$14)+((N$22+100)*($C39+400)/1000000*$F$8))*$C$21+$F$5)*$C$20)+$AJ$19)</f>
        <v>#REF!</v>
      </c>
      <c r="O39" s="294" t="e">
        <f t="shared" si="7"/>
        <v>#REF!</v>
      </c>
      <c r="P39" s="294" t="e">
        <f t="shared" si="7"/>
        <v>#REF!</v>
      </c>
      <c r="Q39" s="294" t="e">
        <f t="shared" si="7"/>
        <v>#REF!</v>
      </c>
      <c r="R39" s="185"/>
      <c r="S39" s="185"/>
      <c r="T39" s="185"/>
      <c r="U39" s="185"/>
      <c r="V39" s="188"/>
    </row>
    <row r="40" spans="1:83" ht="14.1" customHeight="1" thickBot="1">
      <c r="A40" s="54"/>
      <c r="B40" s="802"/>
      <c r="C40" s="295">
        <v>4000</v>
      </c>
      <c r="D40" s="300" t="e">
        <f t="shared" si="6"/>
        <v>#REF!</v>
      </c>
      <c r="E40" s="300" t="e">
        <f t="shared" si="6"/>
        <v>#REF!</v>
      </c>
      <c r="F40" s="300" t="e">
        <f t="shared" si="6"/>
        <v>#REF!</v>
      </c>
      <c r="G40" s="300" t="e">
        <f t="shared" si="6"/>
        <v>#REF!</v>
      </c>
      <c r="H40" s="300" t="e">
        <f t="shared" si="6"/>
        <v>#REF!</v>
      </c>
      <c r="I40" s="300" t="e">
        <f t="shared" si="6"/>
        <v>#REF!</v>
      </c>
      <c r="J40" s="300" t="e">
        <f t="shared" si="6"/>
        <v>#REF!</v>
      </c>
      <c r="K40" s="300" t="e">
        <f t="shared" si="6"/>
        <v>#REF!</v>
      </c>
      <c r="L40" s="300" t="e">
        <f t="shared" si="6"/>
        <v>#REF!</v>
      </c>
      <c r="M40" s="271" t="e">
        <f>INT((((($F$7+$AP$2)+(M$22/1000*$F$14)+((M$22+100)*($C40+400)/1000000*$F$8))*$C$21+$F$5)*$C$20)+$AJ$19)</f>
        <v>#REF!</v>
      </c>
      <c r="N40" s="271" t="e">
        <f t="shared" si="7"/>
        <v>#REF!</v>
      </c>
      <c r="O40" s="271" t="e">
        <f t="shared" si="7"/>
        <v>#REF!</v>
      </c>
      <c r="P40" s="271" t="e">
        <f t="shared" si="7"/>
        <v>#REF!</v>
      </c>
      <c r="Q40" s="271" t="e">
        <f t="shared" si="7"/>
        <v>#REF!</v>
      </c>
      <c r="R40" s="185"/>
      <c r="S40" s="185"/>
      <c r="T40" s="185"/>
      <c r="U40" s="185"/>
    </row>
    <row r="41" spans="1:83" ht="32.1" customHeight="1" thickTop="1" thickBot="1">
      <c r="A41" s="54"/>
      <c r="B41" s="79"/>
      <c r="C41" s="805" t="s">
        <v>71</v>
      </c>
      <c r="D41" s="806"/>
      <c r="E41" s="806"/>
      <c r="F41" s="806"/>
      <c r="G41" s="806"/>
      <c r="H41" s="807"/>
      <c r="I41" s="808" t="s">
        <v>90</v>
      </c>
      <c r="J41" s="809"/>
      <c r="K41" s="809"/>
      <c r="L41" s="810"/>
      <c r="M41" s="811" t="s">
        <v>91</v>
      </c>
      <c r="N41" s="812"/>
      <c r="O41" s="812"/>
      <c r="P41" s="812"/>
      <c r="Q41" s="813"/>
      <c r="R41" s="190"/>
      <c r="S41" s="190"/>
      <c r="T41" s="190"/>
      <c r="U41" s="190"/>
      <c r="AV41" s="1" t="s">
        <v>92</v>
      </c>
    </row>
    <row r="42" spans="1:83" ht="15.95" customHeight="1" thickTop="1">
      <c r="A42" s="54"/>
      <c r="B42" s="79"/>
      <c r="C42" s="301"/>
      <c r="D42" s="301"/>
      <c r="E42" s="301"/>
      <c r="F42" s="301"/>
      <c r="G42" s="301"/>
      <c r="H42" s="301"/>
      <c r="I42" s="303"/>
      <c r="J42" s="303"/>
      <c r="K42" s="303"/>
      <c r="L42" s="303"/>
      <c r="M42" s="302"/>
      <c r="N42" s="302"/>
      <c r="O42" s="302"/>
      <c r="P42" s="302"/>
      <c r="Q42" s="302"/>
      <c r="R42" s="190"/>
      <c r="S42" s="190"/>
      <c r="T42" s="190"/>
      <c r="U42" s="190"/>
    </row>
    <row r="43" spans="1:83" ht="15.95" customHeight="1">
      <c r="A43" s="54"/>
      <c r="C43" s="301"/>
      <c r="D43" s="301"/>
      <c r="E43" s="301"/>
      <c r="F43" s="301"/>
      <c r="G43" s="301"/>
      <c r="H43" s="301"/>
      <c r="I43" s="303"/>
      <c r="J43" s="303"/>
      <c r="K43" s="303"/>
      <c r="L43" s="303"/>
      <c r="M43" s="302"/>
      <c r="N43" s="302"/>
      <c r="O43" s="302"/>
      <c r="P43" s="302"/>
      <c r="Q43" s="302"/>
      <c r="R43" s="190"/>
      <c r="S43" s="190"/>
      <c r="T43" s="190"/>
      <c r="U43" s="190"/>
      <c r="V43" s="80"/>
    </row>
    <row r="44" spans="1:83" ht="15.95" customHeight="1">
      <c r="A44" s="54"/>
      <c r="B44" s="79"/>
      <c r="D44" s="80"/>
      <c r="E44" s="80"/>
      <c r="F44" s="80"/>
      <c r="G44" s="80"/>
      <c r="H44" s="81"/>
      <c r="I44" s="80"/>
      <c r="J44" s="80"/>
      <c r="K44" s="82"/>
      <c r="L44" s="80"/>
      <c r="M44" s="81"/>
      <c r="N44" s="80"/>
      <c r="O44" s="80"/>
      <c r="P44" s="80"/>
      <c r="Q44" s="80"/>
      <c r="R44" s="80"/>
      <c r="S44" s="80"/>
      <c r="T44" s="81"/>
      <c r="U44" s="80"/>
      <c r="V44" s="80"/>
    </row>
    <row r="45" spans="1:83" ht="15.95" customHeight="1">
      <c r="A45" s="54"/>
      <c r="B45" s="79"/>
      <c r="D45" s="80"/>
      <c r="E45" s="80"/>
      <c r="F45" s="80"/>
      <c r="G45" s="80"/>
      <c r="H45" s="81"/>
      <c r="I45" s="80"/>
      <c r="J45" s="80"/>
      <c r="K45" s="82"/>
      <c r="L45" s="80"/>
      <c r="M45" s="81"/>
      <c r="N45" s="80"/>
      <c r="O45" s="80"/>
      <c r="P45" s="80"/>
      <c r="Q45" s="80"/>
      <c r="R45" s="80"/>
      <c r="S45" s="80"/>
      <c r="T45" s="81"/>
      <c r="U45" s="80"/>
      <c r="V45" s="80"/>
      <c r="BQ45" s="98"/>
      <c r="BR45" s="99"/>
    </row>
    <row r="46" spans="1:83" ht="14.1" customHeight="1" thickBot="1">
      <c r="A46" s="54"/>
      <c r="C46" s="1"/>
      <c r="BM46" s="52"/>
      <c r="BN46" s="53"/>
      <c r="BO46" s="177" t="s">
        <v>93</v>
      </c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</row>
    <row r="47" spans="1:83" ht="20.100000000000001" customHeight="1">
      <c r="A47" s="54"/>
      <c r="B47" s="52"/>
      <c r="C47" s="53"/>
      <c r="D47" s="803" t="s">
        <v>40</v>
      </c>
      <c r="E47" s="803"/>
      <c r="F47" s="803"/>
      <c r="G47" s="803"/>
      <c r="H47" s="803"/>
      <c r="I47" s="803"/>
      <c r="J47" s="803"/>
      <c r="K47" s="803"/>
      <c r="L47" s="803"/>
      <c r="M47" s="803"/>
      <c r="N47" s="803"/>
      <c r="O47" s="803"/>
      <c r="P47" s="803"/>
      <c r="Q47" s="803"/>
      <c r="U47" s="814" t="s">
        <v>94</v>
      </c>
      <c r="V47" s="814"/>
      <c r="W47" s="814"/>
      <c r="X47" s="814"/>
      <c r="Y47" s="814"/>
      <c r="Z47" s="814"/>
      <c r="AA47" s="814"/>
      <c r="AB47" s="814"/>
      <c r="AC47" s="814"/>
      <c r="AD47" s="814"/>
      <c r="AE47" s="814"/>
      <c r="AF47" s="814"/>
      <c r="AG47" s="814"/>
      <c r="AH47" s="814"/>
      <c r="AI47" s="814"/>
      <c r="AS47" s="312"/>
      <c r="AT47" s="7"/>
      <c r="AU47" s="7">
        <v>17.86</v>
      </c>
      <c r="AV47" t="s">
        <v>95</v>
      </c>
      <c r="AW47" s="7"/>
      <c r="AX47" s="7"/>
      <c r="AY47" s="7"/>
      <c r="AZ47" s="313"/>
      <c r="BM47" s="52"/>
      <c r="BN47" s="53"/>
      <c r="BO47" s="176" t="s">
        <v>79</v>
      </c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</row>
    <row r="48" spans="1:83" ht="20.100000000000001" customHeight="1">
      <c r="A48" s="54"/>
      <c r="B48" s="52" t="s">
        <v>78</v>
      </c>
      <c r="C48" s="53"/>
      <c r="D48" s="804" t="s">
        <v>79</v>
      </c>
      <c r="E48" s="804"/>
      <c r="F48" s="804"/>
      <c r="G48" s="804"/>
      <c r="H48" s="804"/>
      <c r="I48" s="804"/>
      <c r="J48" s="804"/>
      <c r="K48" s="804"/>
      <c r="L48" s="804"/>
      <c r="M48" s="804"/>
      <c r="N48" s="804"/>
      <c r="O48" s="804"/>
      <c r="P48" s="804"/>
      <c r="Q48" s="804"/>
      <c r="U48" s="816" t="s">
        <v>96</v>
      </c>
      <c r="V48" s="815"/>
      <c r="W48" s="815"/>
      <c r="X48" s="815"/>
      <c r="Y48" s="815"/>
      <c r="Z48" s="815"/>
      <c r="AA48" s="815"/>
      <c r="AB48" s="815"/>
      <c r="AC48" s="815"/>
      <c r="AD48" s="815"/>
      <c r="AE48" s="815"/>
      <c r="AF48" s="815"/>
      <c r="AG48" s="815"/>
      <c r="AH48" s="815"/>
      <c r="AI48" s="815"/>
      <c r="AS48" s="23"/>
      <c r="AU48" s="1">
        <v>0</v>
      </c>
      <c r="AV48" s="137" t="s">
        <v>97</v>
      </c>
      <c r="AZ48" s="314"/>
      <c r="BM48" s="54"/>
      <c r="BN48" s="55"/>
      <c r="BO48" s="56">
        <v>600</v>
      </c>
      <c r="BP48" s="57">
        <v>800</v>
      </c>
      <c r="BQ48" s="56">
        <v>1000</v>
      </c>
      <c r="BR48" s="57">
        <v>1200</v>
      </c>
      <c r="BS48" s="56">
        <v>1400</v>
      </c>
      <c r="BT48" s="57">
        <v>1600</v>
      </c>
      <c r="BU48" s="56">
        <v>1800</v>
      </c>
      <c r="BV48" s="57">
        <v>2000</v>
      </c>
      <c r="BW48" s="56">
        <v>2200</v>
      </c>
      <c r="BX48" s="57">
        <v>2400</v>
      </c>
      <c r="BY48" s="56">
        <v>2600</v>
      </c>
      <c r="BZ48" s="57">
        <v>2800</v>
      </c>
      <c r="CA48" s="273">
        <v>3000</v>
      </c>
      <c r="CB48" s="274">
        <v>3200</v>
      </c>
      <c r="CE48" s="1" t="s">
        <v>98</v>
      </c>
    </row>
    <row r="49" spans="1:83" ht="15" customHeight="1" thickBot="1">
      <c r="A49" s="54"/>
      <c r="B49" s="54"/>
      <c r="C49" s="55"/>
      <c r="D49" s="189">
        <v>600</v>
      </c>
      <c r="E49" s="189">
        <v>800</v>
      </c>
      <c r="F49" s="189">
        <v>1000</v>
      </c>
      <c r="G49" s="189">
        <v>1200</v>
      </c>
      <c r="H49" s="189">
        <v>1400</v>
      </c>
      <c r="I49" s="189">
        <v>1600</v>
      </c>
      <c r="J49" s="189">
        <v>1800</v>
      </c>
      <c r="K49" s="189">
        <v>2000</v>
      </c>
      <c r="L49" s="189">
        <v>2200</v>
      </c>
      <c r="M49" s="262">
        <v>2400</v>
      </c>
      <c r="N49" s="262">
        <v>2600</v>
      </c>
      <c r="O49" s="262">
        <v>2800</v>
      </c>
      <c r="P49" s="262">
        <v>3000</v>
      </c>
      <c r="Q49" s="263">
        <v>3200</v>
      </c>
      <c r="U49" s="307"/>
      <c r="V49" s="308">
        <v>600</v>
      </c>
      <c r="W49" s="308">
        <v>800</v>
      </c>
      <c r="X49" s="308">
        <v>1000</v>
      </c>
      <c r="Y49" s="308">
        <v>1200</v>
      </c>
      <c r="Z49" s="308">
        <v>1400</v>
      </c>
      <c r="AA49" s="308">
        <v>1600</v>
      </c>
      <c r="AB49" s="308">
        <v>1800</v>
      </c>
      <c r="AC49" s="308">
        <v>2000</v>
      </c>
      <c r="AD49" s="308">
        <v>2200</v>
      </c>
      <c r="AE49" s="308">
        <v>2400</v>
      </c>
      <c r="AF49" s="308">
        <v>2600</v>
      </c>
      <c r="AG49" s="308">
        <v>2800</v>
      </c>
      <c r="AH49" s="308">
        <v>3000</v>
      </c>
      <c r="AI49" s="308">
        <v>3200</v>
      </c>
      <c r="AS49" s="23"/>
      <c r="AU49" s="1">
        <f>SUM(AU47:AU48)*0.1</f>
        <v>1.786</v>
      </c>
      <c r="AV49" s="1" t="s">
        <v>99</v>
      </c>
      <c r="AZ49" s="314"/>
      <c r="BM49" s="801" t="s">
        <v>82</v>
      </c>
      <c r="BN49" s="183">
        <v>600</v>
      </c>
      <c r="BO49" s="276">
        <f>$AJ$20*$AV$1</f>
        <v>13.44</v>
      </c>
      <c r="BP49" s="276">
        <f t="shared" ref="BP49:BW58" si="8">$AJ$20*$AV$1</f>
        <v>13.44</v>
      </c>
      <c r="BQ49" s="276">
        <f t="shared" si="8"/>
        <v>13.44</v>
      </c>
      <c r="BR49" s="276">
        <f t="shared" si="8"/>
        <v>13.44</v>
      </c>
      <c r="BS49" s="276">
        <f t="shared" si="8"/>
        <v>13.44</v>
      </c>
      <c r="BT49" s="276">
        <f t="shared" si="8"/>
        <v>13.44</v>
      </c>
      <c r="BU49" s="276">
        <f t="shared" si="8"/>
        <v>13.44</v>
      </c>
      <c r="BV49" s="276">
        <f t="shared" si="8"/>
        <v>13.44</v>
      </c>
      <c r="BW49" s="276">
        <f t="shared" si="8"/>
        <v>13.44</v>
      </c>
      <c r="BX49" s="285" t="e">
        <f>#REF!*$AV$1</f>
        <v>#REF!</v>
      </c>
      <c r="BY49" s="285" t="e">
        <f>#REF!*$AV$1</f>
        <v>#REF!</v>
      </c>
      <c r="BZ49" s="285" t="e">
        <f>#REF!*$AV$1</f>
        <v>#REF!</v>
      </c>
      <c r="CA49" s="275" t="e">
        <f>#REF!*$AV$1</f>
        <v>#REF!</v>
      </c>
      <c r="CB49" s="275" t="e">
        <f>#REF!*$AV$1</f>
        <v>#REF!</v>
      </c>
      <c r="CE49" s="1" t="s">
        <v>80</v>
      </c>
    </row>
    <row r="50" spans="1:83" ht="15" customHeight="1">
      <c r="A50" s="54"/>
      <c r="B50" s="802" t="s">
        <v>82</v>
      </c>
      <c r="C50" s="184">
        <v>600</v>
      </c>
      <c r="D50" s="185" t="e">
        <f>INT(((($F$7+$AP$2)+(D$22/1000*$F$13)+((D$22+100)*($C50+400)/1000000*$F$9))*$C$21+$F$5)*$C$20)</f>
        <v>#REF!</v>
      </c>
      <c r="E50" s="185" t="e">
        <f t="shared" ref="E50:L65" si="9">INT(((($F$7+$AP$2)+(E$22/1000*$F$13)+((E$22+100)*($C50+400)/1000000*$F$9))*$C$21+$F$5)*$C$20)</f>
        <v>#REF!</v>
      </c>
      <c r="F50" s="185" t="e">
        <f t="shared" si="9"/>
        <v>#REF!</v>
      </c>
      <c r="G50" s="185" t="e">
        <f t="shared" si="9"/>
        <v>#REF!</v>
      </c>
      <c r="H50" s="185" t="e">
        <f t="shared" si="9"/>
        <v>#REF!</v>
      </c>
      <c r="I50" s="185" t="e">
        <f t="shared" si="9"/>
        <v>#REF!</v>
      </c>
      <c r="J50" s="185" t="e">
        <f t="shared" si="9"/>
        <v>#REF!</v>
      </c>
      <c r="K50" s="185" t="e">
        <f t="shared" si="9"/>
        <v>#REF!</v>
      </c>
      <c r="L50" s="185" t="e">
        <f>INT(((($F$7+$AP$2)+(L$22/1000*$F$13)+((L$22+100)*($C50+400)/1000000*$F$9))*$C$21+$F$5)*$C$20)</f>
        <v>#REF!</v>
      </c>
      <c r="M50" s="267" t="e">
        <f>INT(((($F$7+$AP$2)+(M$22/1000*$F$14)+((M$22+100)*($C50+400)/1000000*$F$9))*$C$21+$F$5)*$C$20)</f>
        <v>#REF!</v>
      </c>
      <c r="N50" s="268" t="e">
        <f t="shared" ref="N50:Q65" si="10">INT(((($F$7+$AP$2)+(N$22/1000*$F$14)+((N$22+100)*($C50+400)/1000000*$F$9))*$C$21+$F$5)*$C$20)</f>
        <v>#REF!</v>
      </c>
      <c r="O50" s="268" t="e">
        <f t="shared" si="10"/>
        <v>#REF!</v>
      </c>
      <c r="P50" s="268" t="e">
        <f t="shared" si="10"/>
        <v>#REF!</v>
      </c>
      <c r="Q50" s="269" t="e">
        <f t="shared" si="10"/>
        <v>#REF!</v>
      </c>
      <c r="U50" s="309">
        <v>600</v>
      </c>
      <c r="V50" s="310">
        <f t="shared" ref="V50:AI59" si="11">INT((($AU$68)+(V$49/1000*$AU$50)+($U50/1000*$AU$54)))*$AV$1</f>
        <v>33</v>
      </c>
      <c r="W50" s="310">
        <f t="shared" si="11"/>
        <v>37</v>
      </c>
      <c r="X50" s="310">
        <f t="shared" si="11"/>
        <v>41</v>
      </c>
      <c r="Y50" s="310">
        <f t="shared" si="11"/>
        <v>45</v>
      </c>
      <c r="Z50" s="310">
        <f t="shared" si="11"/>
        <v>49</v>
      </c>
      <c r="AA50" s="310">
        <f t="shared" si="11"/>
        <v>53</v>
      </c>
      <c r="AB50" s="310">
        <f t="shared" si="11"/>
        <v>57</v>
      </c>
      <c r="AC50" s="310">
        <f t="shared" si="11"/>
        <v>61</v>
      </c>
      <c r="AD50" s="310">
        <f t="shared" si="11"/>
        <v>65</v>
      </c>
      <c r="AE50" s="310">
        <f t="shared" si="11"/>
        <v>69</v>
      </c>
      <c r="AF50" s="310">
        <f t="shared" si="11"/>
        <v>73</v>
      </c>
      <c r="AG50" s="310">
        <f t="shared" si="11"/>
        <v>76</v>
      </c>
      <c r="AH50" s="310">
        <f t="shared" si="11"/>
        <v>80</v>
      </c>
      <c r="AI50" s="310">
        <f t="shared" si="11"/>
        <v>84</v>
      </c>
      <c r="AU50" s="306">
        <f>SUM(AU47:AU49)</f>
        <v>19.646000000000001</v>
      </c>
      <c r="BM50" s="801"/>
      <c r="BN50" s="183">
        <v>800</v>
      </c>
      <c r="BO50" s="276">
        <f t="shared" ref="BO50:BO58" si="12">$AJ$20*$AV$1</f>
        <v>13.44</v>
      </c>
      <c r="BP50" s="276">
        <f t="shared" si="8"/>
        <v>13.44</v>
      </c>
      <c r="BQ50" s="276">
        <f t="shared" si="8"/>
        <v>13.44</v>
      </c>
      <c r="BR50" s="276">
        <f t="shared" si="8"/>
        <v>13.44</v>
      </c>
      <c r="BS50" s="276">
        <f t="shared" si="8"/>
        <v>13.44</v>
      </c>
      <c r="BT50" s="276">
        <f t="shared" si="8"/>
        <v>13.44</v>
      </c>
      <c r="BU50" s="276">
        <f t="shared" si="8"/>
        <v>13.44</v>
      </c>
      <c r="BV50" s="276">
        <f t="shared" si="8"/>
        <v>13.44</v>
      </c>
      <c r="BW50" s="276">
        <f t="shared" si="8"/>
        <v>13.44</v>
      </c>
      <c r="BX50" s="285" t="e">
        <f>#REF!*$AV$1</f>
        <v>#REF!</v>
      </c>
      <c r="BY50" s="285" t="e">
        <f>#REF!*$AV$1</f>
        <v>#REF!</v>
      </c>
      <c r="BZ50" s="285" t="e">
        <f>#REF!*$AV$1</f>
        <v>#REF!</v>
      </c>
      <c r="CA50" s="275" t="e">
        <f>#REF!*$AV$1</f>
        <v>#REF!</v>
      </c>
      <c r="CB50" s="275" t="e">
        <f>#REF!*$AV$1</f>
        <v>#REF!</v>
      </c>
    </row>
    <row r="51" spans="1:83" ht="15" customHeight="1">
      <c r="A51" s="54"/>
      <c r="B51" s="802"/>
      <c r="C51" s="184">
        <v>800</v>
      </c>
      <c r="D51" s="185" t="e">
        <f t="shared" ref="D51:D65" si="13">INT(((($F$7+$AP$2)+(D$22/1000*$F$13)+((D$22+100)*($C51+400)/1000000*$F$9))*$C$21+$F$5)*$C$20)</f>
        <v>#REF!</v>
      </c>
      <c r="E51" s="185" t="e">
        <f t="shared" si="9"/>
        <v>#REF!</v>
      </c>
      <c r="F51" s="185" t="e">
        <f t="shared" si="9"/>
        <v>#REF!</v>
      </c>
      <c r="G51" s="185" t="e">
        <f t="shared" si="9"/>
        <v>#REF!</v>
      </c>
      <c r="H51" s="185" t="e">
        <f t="shared" si="9"/>
        <v>#REF!</v>
      </c>
      <c r="I51" s="185" t="e">
        <f t="shared" si="9"/>
        <v>#REF!</v>
      </c>
      <c r="J51" s="185" t="e">
        <f t="shared" si="9"/>
        <v>#REF!</v>
      </c>
      <c r="K51" s="185" t="e">
        <f t="shared" si="9"/>
        <v>#REF!</v>
      </c>
      <c r="L51" s="185" t="e">
        <f t="shared" si="9"/>
        <v>#REF!</v>
      </c>
      <c r="M51" s="270" t="e">
        <f t="shared" ref="M51:M65" si="14">INT(((($F$7+$AP$2)+(M$22/1000*$F$14)+((M$22+100)*($C51+400)/1000000*$F$9))*$C$21+$F$5)*$C$20)</f>
        <v>#REF!</v>
      </c>
      <c r="N51" s="271" t="e">
        <f t="shared" si="10"/>
        <v>#REF!</v>
      </c>
      <c r="O51" s="271" t="e">
        <f t="shared" si="10"/>
        <v>#REF!</v>
      </c>
      <c r="P51" s="271" t="e">
        <f t="shared" si="10"/>
        <v>#REF!</v>
      </c>
      <c r="Q51" s="272" t="e">
        <f t="shared" si="10"/>
        <v>#REF!</v>
      </c>
      <c r="U51" s="309">
        <v>800</v>
      </c>
      <c r="V51" s="310">
        <f t="shared" si="11"/>
        <v>34</v>
      </c>
      <c r="W51" s="310">
        <f t="shared" si="11"/>
        <v>38</v>
      </c>
      <c r="X51" s="310">
        <f t="shared" si="11"/>
        <v>42</v>
      </c>
      <c r="Y51" s="310">
        <f t="shared" si="11"/>
        <v>45</v>
      </c>
      <c r="Z51" s="310">
        <f t="shared" si="11"/>
        <v>49</v>
      </c>
      <c r="AA51" s="310">
        <f t="shared" si="11"/>
        <v>53</v>
      </c>
      <c r="AB51" s="310">
        <f t="shared" si="11"/>
        <v>57</v>
      </c>
      <c r="AC51" s="310">
        <f t="shared" si="11"/>
        <v>61</v>
      </c>
      <c r="AD51" s="310">
        <f t="shared" si="11"/>
        <v>65</v>
      </c>
      <c r="AE51" s="310">
        <f t="shared" si="11"/>
        <v>69</v>
      </c>
      <c r="AF51" s="310">
        <f t="shared" si="11"/>
        <v>73</v>
      </c>
      <c r="AG51" s="310">
        <f t="shared" si="11"/>
        <v>77</v>
      </c>
      <c r="AH51" s="310">
        <f t="shared" si="11"/>
        <v>81</v>
      </c>
      <c r="AI51" s="310">
        <f t="shared" si="11"/>
        <v>85</v>
      </c>
      <c r="AS51" s="23">
        <v>1</v>
      </c>
      <c r="AT51" s="1">
        <v>1.9175</v>
      </c>
      <c r="AU51" s="1">
        <f>AT51*AS51</f>
        <v>1.9175</v>
      </c>
      <c r="AV51" t="s">
        <v>100</v>
      </c>
      <c r="AZ51" s="314"/>
      <c r="BM51" s="801"/>
      <c r="BN51" s="183">
        <v>1000</v>
      </c>
      <c r="BO51" s="276">
        <f t="shared" si="12"/>
        <v>13.44</v>
      </c>
      <c r="BP51" s="276">
        <f t="shared" si="8"/>
        <v>13.44</v>
      </c>
      <c r="BQ51" s="276">
        <f t="shared" si="8"/>
        <v>13.44</v>
      </c>
      <c r="BR51" s="276">
        <f t="shared" si="8"/>
        <v>13.44</v>
      </c>
      <c r="BS51" s="276">
        <f t="shared" si="8"/>
        <v>13.44</v>
      </c>
      <c r="BT51" s="276">
        <f t="shared" si="8"/>
        <v>13.44</v>
      </c>
      <c r="BU51" s="276">
        <f t="shared" si="8"/>
        <v>13.44</v>
      </c>
      <c r="BV51" s="276">
        <f t="shared" si="8"/>
        <v>13.44</v>
      </c>
      <c r="BW51" s="276">
        <f t="shared" si="8"/>
        <v>13.44</v>
      </c>
      <c r="BX51" s="285" t="e">
        <f>#REF!*$AV$1</f>
        <v>#REF!</v>
      </c>
      <c r="BY51" s="285" t="e">
        <f>#REF!*$AV$1</f>
        <v>#REF!</v>
      </c>
      <c r="BZ51" s="285" t="e">
        <f>#REF!*$AV$1</f>
        <v>#REF!</v>
      </c>
      <c r="CA51" s="275" t="e">
        <f>#REF!*$AV$1</f>
        <v>#REF!</v>
      </c>
      <c r="CB51" s="275" t="e">
        <f>#REF!*$AV$1</f>
        <v>#REF!</v>
      </c>
      <c r="CC51" s="1" t="s">
        <v>101</v>
      </c>
    </row>
    <row r="52" spans="1:83" ht="15" customHeight="1">
      <c r="A52" s="54"/>
      <c r="B52" s="802"/>
      <c r="C52" s="184">
        <v>1000</v>
      </c>
      <c r="D52" s="185" t="e">
        <f t="shared" si="13"/>
        <v>#REF!</v>
      </c>
      <c r="E52" s="185" t="e">
        <f t="shared" si="9"/>
        <v>#REF!</v>
      </c>
      <c r="F52" s="185" t="e">
        <f t="shared" si="9"/>
        <v>#REF!</v>
      </c>
      <c r="G52" s="185" t="e">
        <f t="shared" si="9"/>
        <v>#REF!</v>
      </c>
      <c r="H52" s="185" t="e">
        <f t="shared" si="9"/>
        <v>#REF!</v>
      </c>
      <c r="I52" s="185" t="e">
        <f t="shared" si="9"/>
        <v>#REF!</v>
      </c>
      <c r="J52" s="185" t="e">
        <f t="shared" si="9"/>
        <v>#REF!</v>
      </c>
      <c r="K52" s="185" t="e">
        <f t="shared" si="9"/>
        <v>#REF!</v>
      </c>
      <c r="L52" s="185" t="e">
        <f t="shared" si="9"/>
        <v>#REF!</v>
      </c>
      <c r="M52" s="270" t="e">
        <f t="shared" si="14"/>
        <v>#REF!</v>
      </c>
      <c r="N52" s="271" t="e">
        <f t="shared" si="10"/>
        <v>#REF!</v>
      </c>
      <c r="O52" s="271" t="e">
        <f t="shared" si="10"/>
        <v>#REF!</v>
      </c>
      <c r="P52" s="271" t="e">
        <f t="shared" si="10"/>
        <v>#REF!</v>
      </c>
      <c r="Q52" s="272" t="e">
        <f t="shared" si="10"/>
        <v>#REF!</v>
      </c>
      <c r="U52" s="309">
        <v>1000</v>
      </c>
      <c r="V52" s="310">
        <f t="shared" si="11"/>
        <v>34</v>
      </c>
      <c r="W52" s="310">
        <f t="shared" si="11"/>
        <v>38</v>
      </c>
      <c r="X52" s="310">
        <f t="shared" si="11"/>
        <v>42</v>
      </c>
      <c r="Y52" s="310">
        <f t="shared" si="11"/>
        <v>46</v>
      </c>
      <c r="Z52" s="310">
        <f t="shared" si="11"/>
        <v>50</v>
      </c>
      <c r="AA52" s="310">
        <f t="shared" si="11"/>
        <v>54</v>
      </c>
      <c r="AB52" s="310">
        <f t="shared" si="11"/>
        <v>58</v>
      </c>
      <c r="AC52" s="310">
        <f t="shared" si="11"/>
        <v>62</v>
      </c>
      <c r="AD52" s="310">
        <f t="shared" si="11"/>
        <v>66</v>
      </c>
      <c r="AE52" s="310">
        <f t="shared" si="11"/>
        <v>69</v>
      </c>
      <c r="AF52" s="310">
        <f t="shared" si="11"/>
        <v>73</v>
      </c>
      <c r="AG52" s="310">
        <f t="shared" si="11"/>
        <v>77</v>
      </c>
      <c r="AH52" s="310">
        <f t="shared" si="11"/>
        <v>81</v>
      </c>
      <c r="AI52" s="310">
        <f t="shared" si="11"/>
        <v>85</v>
      </c>
      <c r="AS52" s="23">
        <v>0</v>
      </c>
      <c r="AT52" s="1">
        <v>0.99450000000000005</v>
      </c>
      <c r="AU52" s="1">
        <f>AT52*AS52</f>
        <v>0</v>
      </c>
      <c r="AV52" s="137" t="s">
        <v>102</v>
      </c>
      <c r="AZ52" s="314"/>
      <c r="BM52" s="801"/>
      <c r="BN52" s="183">
        <v>1200</v>
      </c>
      <c r="BO52" s="276">
        <f t="shared" si="12"/>
        <v>13.44</v>
      </c>
      <c r="BP52" s="276">
        <f t="shared" si="8"/>
        <v>13.44</v>
      </c>
      <c r="BQ52" s="276">
        <f t="shared" si="8"/>
        <v>13.44</v>
      </c>
      <c r="BR52" s="276">
        <f t="shared" si="8"/>
        <v>13.44</v>
      </c>
      <c r="BS52" s="276">
        <f t="shared" si="8"/>
        <v>13.44</v>
      </c>
      <c r="BT52" s="276">
        <f t="shared" si="8"/>
        <v>13.44</v>
      </c>
      <c r="BU52" s="276">
        <f t="shared" si="8"/>
        <v>13.44</v>
      </c>
      <c r="BV52" s="276">
        <f t="shared" si="8"/>
        <v>13.44</v>
      </c>
      <c r="BW52" s="276">
        <f t="shared" si="8"/>
        <v>13.44</v>
      </c>
      <c r="BX52" s="285" t="e">
        <f>#REF!*$AV$1</f>
        <v>#REF!</v>
      </c>
      <c r="BY52" s="285" t="e">
        <f>#REF!*$AV$1</f>
        <v>#REF!</v>
      </c>
      <c r="BZ52" s="285" t="e">
        <f>#REF!*$AV$1</f>
        <v>#REF!</v>
      </c>
      <c r="CA52" s="275" t="e">
        <f>#REF!*$AV$1</f>
        <v>#REF!</v>
      </c>
      <c r="CB52" s="275" t="e">
        <f>#REF!*$AV$1</f>
        <v>#REF!</v>
      </c>
    </row>
    <row r="53" spans="1:83" ht="15" customHeight="1">
      <c r="A53" s="54"/>
      <c r="B53" s="802"/>
      <c r="C53" s="184">
        <v>1200</v>
      </c>
      <c r="D53" s="185" t="e">
        <f t="shared" si="13"/>
        <v>#REF!</v>
      </c>
      <c r="E53" s="185" t="e">
        <f t="shared" si="9"/>
        <v>#REF!</v>
      </c>
      <c r="F53" s="185" t="e">
        <f t="shared" si="9"/>
        <v>#REF!</v>
      </c>
      <c r="G53" s="185" t="e">
        <f t="shared" si="9"/>
        <v>#REF!</v>
      </c>
      <c r="H53" s="185" t="e">
        <f t="shared" si="9"/>
        <v>#REF!</v>
      </c>
      <c r="I53" s="185" t="e">
        <f t="shared" si="9"/>
        <v>#REF!</v>
      </c>
      <c r="J53" s="185" t="e">
        <f t="shared" si="9"/>
        <v>#REF!</v>
      </c>
      <c r="K53" s="185" t="e">
        <f t="shared" si="9"/>
        <v>#REF!</v>
      </c>
      <c r="L53" s="185" t="e">
        <f t="shared" si="9"/>
        <v>#REF!</v>
      </c>
      <c r="M53" s="270" t="e">
        <f t="shared" si="14"/>
        <v>#REF!</v>
      </c>
      <c r="N53" s="271" t="e">
        <f t="shared" si="10"/>
        <v>#REF!</v>
      </c>
      <c r="O53" s="271" t="e">
        <f t="shared" si="10"/>
        <v>#REF!</v>
      </c>
      <c r="P53" s="271" t="e">
        <f t="shared" si="10"/>
        <v>#REF!</v>
      </c>
      <c r="Q53" s="272" t="e">
        <f t="shared" si="10"/>
        <v>#REF!</v>
      </c>
      <c r="U53" s="309">
        <v>1200</v>
      </c>
      <c r="V53" s="310">
        <f t="shared" si="11"/>
        <v>35</v>
      </c>
      <c r="W53" s="310">
        <f t="shared" si="11"/>
        <v>38</v>
      </c>
      <c r="X53" s="310">
        <f t="shared" si="11"/>
        <v>42</v>
      </c>
      <c r="Y53" s="310">
        <f t="shared" si="11"/>
        <v>46</v>
      </c>
      <c r="Z53" s="310">
        <f t="shared" si="11"/>
        <v>50</v>
      </c>
      <c r="AA53" s="310">
        <f t="shared" si="11"/>
        <v>54</v>
      </c>
      <c r="AB53" s="310">
        <f t="shared" si="11"/>
        <v>58</v>
      </c>
      <c r="AC53" s="310">
        <f t="shared" si="11"/>
        <v>62</v>
      </c>
      <c r="AD53" s="310">
        <f t="shared" si="11"/>
        <v>66</v>
      </c>
      <c r="AE53" s="310">
        <f t="shared" si="11"/>
        <v>70</v>
      </c>
      <c r="AF53" s="310">
        <f t="shared" si="11"/>
        <v>74</v>
      </c>
      <c r="AG53" s="310">
        <f t="shared" si="11"/>
        <v>78</v>
      </c>
      <c r="AH53" s="310">
        <f t="shared" si="11"/>
        <v>82</v>
      </c>
      <c r="AI53" s="310">
        <f t="shared" si="11"/>
        <v>86</v>
      </c>
      <c r="AS53" s="23"/>
      <c r="AU53" s="1">
        <f>SUM(AU51:AU52)*0.1</f>
        <v>0.19175</v>
      </c>
      <c r="AV53" s="1" t="s">
        <v>99</v>
      </c>
      <c r="AZ53" s="314"/>
      <c r="BM53" s="801"/>
      <c r="BN53" s="183">
        <v>1400</v>
      </c>
      <c r="BO53" s="276">
        <f t="shared" si="12"/>
        <v>13.44</v>
      </c>
      <c r="BP53" s="276">
        <f t="shared" si="8"/>
        <v>13.44</v>
      </c>
      <c r="BQ53" s="276">
        <f t="shared" si="8"/>
        <v>13.44</v>
      </c>
      <c r="BR53" s="276">
        <f t="shared" si="8"/>
        <v>13.44</v>
      </c>
      <c r="BS53" s="276">
        <f t="shared" si="8"/>
        <v>13.44</v>
      </c>
      <c r="BT53" s="276">
        <f t="shared" si="8"/>
        <v>13.44</v>
      </c>
      <c r="BU53" s="276">
        <f t="shared" si="8"/>
        <v>13.44</v>
      </c>
      <c r="BV53" s="276">
        <f t="shared" si="8"/>
        <v>13.44</v>
      </c>
      <c r="BW53" s="276">
        <f t="shared" si="8"/>
        <v>13.44</v>
      </c>
      <c r="BX53" s="285" t="e">
        <f>#REF!*$AV$1</f>
        <v>#REF!</v>
      </c>
      <c r="BY53" s="285" t="e">
        <f>#REF!*$AV$1</f>
        <v>#REF!</v>
      </c>
      <c r="BZ53" s="285" t="e">
        <f>#REF!*$AV$1</f>
        <v>#REF!</v>
      </c>
      <c r="CA53" s="275" t="e">
        <f>#REF!*$AV$1</f>
        <v>#REF!</v>
      </c>
      <c r="CB53" s="275" t="e">
        <f>#REF!*$AV$1</f>
        <v>#REF!</v>
      </c>
    </row>
    <row r="54" spans="1:83" ht="15" customHeight="1">
      <c r="A54" s="54"/>
      <c r="B54" s="802"/>
      <c r="C54" s="184">
        <v>1400</v>
      </c>
      <c r="D54" s="185" t="e">
        <f t="shared" si="13"/>
        <v>#REF!</v>
      </c>
      <c r="E54" s="185" t="e">
        <f t="shared" si="9"/>
        <v>#REF!</v>
      </c>
      <c r="F54" s="185" t="e">
        <f t="shared" si="9"/>
        <v>#REF!</v>
      </c>
      <c r="G54" s="185" t="e">
        <f t="shared" si="9"/>
        <v>#REF!</v>
      </c>
      <c r="H54" s="185" t="e">
        <f t="shared" si="9"/>
        <v>#REF!</v>
      </c>
      <c r="I54" s="185" t="e">
        <f t="shared" si="9"/>
        <v>#REF!</v>
      </c>
      <c r="J54" s="185" t="e">
        <f t="shared" si="9"/>
        <v>#REF!</v>
      </c>
      <c r="K54" s="185" t="e">
        <f t="shared" si="9"/>
        <v>#REF!</v>
      </c>
      <c r="L54" s="185" t="e">
        <f t="shared" si="9"/>
        <v>#REF!</v>
      </c>
      <c r="M54" s="270" t="e">
        <f t="shared" si="14"/>
        <v>#REF!</v>
      </c>
      <c r="N54" s="271" t="e">
        <f t="shared" si="10"/>
        <v>#REF!</v>
      </c>
      <c r="O54" s="271" t="e">
        <f t="shared" si="10"/>
        <v>#REF!</v>
      </c>
      <c r="P54" s="271" t="e">
        <f t="shared" si="10"/>
        <v>#REF!</v>
      </c>
      <c r="Q54" s="272" t="e">
        <f t="shared" si="10"/>
        <v>#REF!</v>
      </c>
      <c r="U54" s="309">
        <v>1400</v>
      </c>
      <c r="V54" s="310">
        <f t="shared" si="11"/>
        <v>35</v>
      </c>
      <c r="W54" s="310">
        <f t="shared" si="11"/>
        <v>39</v>
      </c>
      <c r="X54" s="310">
        <f t="shared" si="11"/>
        <v>43</v>
      </c>
      <c r="Y54" s="310">
        <f t="shared" si="11"/>
        <v>47</v>
      </c>
      <c r="Z54" s="310">
        <f t="shared" si="11"/>
        <v>51</v>
      </c>
      <c r="AA54" s="310">
        <f t="shared" si="11"/>
        <v>55</v>
      </c>
      <c r="AB54" s="310">
        <f t="shared" si="11"/>
        <v>59</v>
      </c>
      <c r="AC54" s="310">
        <f t="shared" si="11"/>
        <v>62</v>
      </c>
      <c r="AD54" s="310">
        <f t="shared" si="11"/>
        <v>66</v>
      </c>
      <c r="AE54" s="310">
        <f t="shared" si="11"/>
        <v>70</v>
      </c>
      <c r="AF54" s="310">
        <f t="shared" si="11"/>
        <v>74</v>
      </c>
      <c r="AG54" s="310">
        <f t="shared" si="11"/>
        <v>78</v>
      </c>
      <c r="AH54" s="310">
        <f t="shared" si="11"/>
        <v>82</v>
      </c>
      <c r="AI54" s="310">
        <f t="shared" si="11"/>
        <v>86</v>
      </c>
      <c r="AS54" s="23"/>
      <c r="AU54" s="306">
        <f>SUM(AU51:AU53)</f>
        <v>2.1092499999999998</v>
      </c>
      <c r="AZ54" s="314"/>
      <c r="BM54" s="801"/>
      <c r="BN54" s="183">
        <v>1600</v>
      </c>
      <c r="BO54" s="276">
        <f t="shared" si="12"/>
        <v>13.44</v>
      </c>
      <c r="BP54" s="276">
        <f t="shared" si="8"/>
        <v>13.44</v>
      </c>
      <c r="BQ54" s="276">
        <f t="shared" si="8"/>
        <v>13.44</v>
      </c>
      <c r="BR54" s="276">
        <f t="shared" si="8"/>
        <v>13.44</v>
      </c>
      <c r="BS54" s="276">
        <f t="shared" si="8"/>
        <v>13.44</v>
      </c>
      <c r="BT54" s="276">
        <f t="shared" si="8"/>
        <v>13.44</v>
      </c>
      <c r="BU54" s="276">
        <f t="shared" si="8"/>
        <v>13.44</v>
      </c>
      <c r="BV54" s="276">
        <f t="shared" si="8"/>
        <v>13.44</v>
      </c>
      <c r="BW54" s="285" t="e">
        <f>#REF!*$AV$1</f>
        <v>#REF!</v>
      </c>
      <c r="BX54" s="285" t="e">
        <f>#REF!*$AV$1</f>
        <v>#REF!</v>
      </c>
      <c r="BY54" s="285" t="e">
        <f>#REF!*$AV$1</f>
        <v>#REF!</v>
      </c>
      <c r="BZ54" s="285" t="e">
        <f>#REF!*$AV$1</f>
        <v>#REF!</v>
      </c>
      <c r="CA54" s="275" t="e">
        <f>#REF!*$AV$1</f>
        <v>#REF!</v>
      </c>
      <c r="CB54" s="275" t="e">
        <f>#REF!*$AV$1</f>
        <v>#REF!</v>
      </c>
    </row>
    <row r="55" spans="1:83" ht="15" customHeight="1">
      <c r="A55" s="54"/>
      <c r="B55" s="802"/>
      <c r="C55" s="184">
        <v>1600</v>
      </c>
      <c r="D55" s="185" t="e">
        <f t="shared" si="13"/>
        <v>#REF!</v>
      </c>
      <c r="E55" s="185" t="e">
        <f t="shared" si="9"/>
        <v>#REF!</v>
      </c>
      <c r="F55" s="185" t="e">
        <f t="shared" si="9"/>
        <v>#REF!</v>
      </c>
      <c r="G55" s="185" t="e">
        <f t="shared" si="9"/>
        <v>#REF!</v>
      </c>
      <c r="H55" s="185" t="e">
        <f t="shared" si="9"/>
        <v>#REF!</v>
      </c>
      <c r="I55" s="185" t="e">
        <f t="shared" si="9"/>
        <v>#REF!</v>
      </c>
      <c r="J55" s="185" t="e">
        <f t="shared" si="9"/>
        <v>#REF!</v>
      </c>
      <c r="K55" s="185" t="e">
        <f t="shared" si="9"/>
        <v>#REF!</v>
      </c>
      <c r="L55" s="185" t="e">
        <f t="shared" si="9"/>
        <v>#REF!</v>
      </c>
      <c r="M55" s="270" t="e">
        <f t="shared" si="14"/>
        <v>#REF!</v>
      </c>
      <c r="N55" s="271" t="e">
        <f t="shared" si="10"/>
        <v>#REF!</v>
      </c>
      <c r="O55" s="271" t="e">
        <f t="shared" si="10"/>
        <v>#REF!</v>
      </c>
      <c r="P55" s="271" t="e">
        <f t="shared" si="10"/>
        <v>#REF!</v>
      </c>
      <c r="Q55" s="272" t="e">
        <f t="shared" si="10"/>
        <v>#REF!</v>
      </c>
      <c r="U55" s="309">
        <v>1600</v>
      </c>
      <c r="V55" s="310">
        <f t="shared" si="11"/>
        <v>35</v>
      </c>
      <c r="W55" s="310">
        <f t="shared" si="11"/>
        <v>39</v>
      </c>
      <c r="X55" s="310">
        <f t="shared" si="11"/>
        <v>43</v>
      </c>
      <c r="Y55" s="310">
        <f t="shared" si="11"/>
        <v>47</v>
      </c>
      <c r="Z55" s="310">
        <f t="shared" si="11"/>
        <v>51</v>
      </c>
      <c r="AA55" s="310">
        <f t="shared" si="11"/>
        <v>55</v>
      </c>
      <c r="AB55" s="310">
        <f t="shared" si="11"/>
        <v>59</v>
      </c>
      <c r="AC55" s="310">
        <f t="shared" si="11"/>
        <v>63</v>
      </c>
      <c r="AD55" s="310">
        <f t="shared" si="11"/>
        <v>67</v>
      </c>
      <c r="AE55" s="310">
        <f t="shared" si="11"/>
        <v>71</v>
      </c>
      <c r="AF55" s="310">
        <f t="shared" si="11"/>
        <v>75</v>
      </c>
      <c r="AG55" s="310">
        <f t="shared" si="11"/>
        <v>79</v>
      </c>
      <c r="AH55" s="310">
        <f t="shared" si="11"/>
        <v>83</v>
      </c>
      <c r="AI55" s="310">
        <f t="shared" si="11"/>
        <v>86</v>
      </c>
      <c r="AS55" s="23"/>
      <c r="AU55" s="1">
        <v>2.71</v>
      </c>
      <c r="AV55" t="s">
        <v>103</v>
      </c>
      <c r="AZ55" s="314"/>
      <c r="BM55" s="801"/>
      <c r="BN55" s="183">
        <v>1800</v>
      </c>
      <c r="BO55" s="276">
        <f t="shared" si="12"/>
        <v>13.44</v>
      </c>
      <c r="BP55" s="276">
        <f t="shared" si="8"/>
        <v>13.44</v>
      </c>
      <c r="BQ55" s="276">
        <f t="shared" si="8"/>
        <v>13.44</v>
      </c>
      <c r="BR55" s="276">
        <f t="shared" si="8"/>
        <v>13.44</v>
      </c>
      <c r="BS55" s="276">
        <f t="shared" si="8"/>
        <v>13.44</v>
      </c>
      <c r="BT55" s="276">
        <f t="shared" si="8"/>
        <v>13.44</v>
      </c>
      <c r="BU55" s="276">
        <f t="shared" si="8"/>
        <v>13.44</v>
      </c>
      <c r="BV55" s="276">
        <f t="shared" si="8"/>
        <v>13.44</v>
      </c>
      <c r="BW55" s="285" t="e">
        <f>#REF!*$AV$1</f>
        <v>#REF!</v>
      </c>
      <c r="BX55" s="285" t="e">
        <f>#REF!*$AV$1</f>
        <v>#REF!</v>
      </c>
      <c r="BY55" s="285" t="e">
        <f>#REF!*$AV$1</f>
        <v>#REF!</v>
      </c>
      <c r="BZ55" s="285" t="e">
        <f>#REF!*$AV$1</f>
        <v>#REF!</v>
      </c>
      <c r="CA55" s="275" t="e">
        <f>#REF!*$AV$1</f>
        <v>#REF!</v>
      </c>
      <c r="CB55" s="275" t="e">
        <f>#REF!*$AV$1</f>
        <v>#REF!</v>
      </c>
    </row>
    <row r="56" spans="1:83" ht="15" customHeight="1">
      <c r="A56" s="54"/>
      <c r="B56" s="802"/>
      <c r="C56" s="184">
        <v>1800</v>
      </c>
      <c r="D56" s="185" t="e">
        <f t="shared" si="13"/>
        <v>#REF!</v>
      </c>
      <c r="E56" s="185" t="e">
        <f t="shared" si="9"/>
        <v>#REF!</v>
      </c>
      <c r="F56" s="185" t="e">
        <f t="shared" si="9"/>
        <v>#REF!</v>
      </c>
      <c r="G56" s="185" t="e">
        <f t="shared" si="9"/>
        <v>#REF!</v>
      </c>
      <c r="H56" s="185" t="e">
        <f t="shared" si="9"/>
        <v>#REF!</v>
      </c>
      <c r="I56" s="185" t="e">
        <f t="shared" si="9"/>
        <v>#REF!</v>
      </c>
      <c r="J56" s="185" t="e">
        <f t="shared" si="9"/>
        <v>#REF!</v>
      </c>
      <c r="K56" s="185" t="e">
        <f t="shared" si="9"/>
        <v>#REF!</v>
      </c>
      <c r="L56" s="185" t="e">
        <f t="shared" si="9"/>
        <v>#REF!</v>
      </c>
      <c r="M56" s="270" t="e">
        <f t="shared" si="14"/>
        <v>#REF!</v>
      </c>
      <c r="N56" s="271" t="e">
        <f t="shared" si="10"/>
        <v>#REF!</v>
      </c>
      <c r="O56" s="271" t="e">
        <f t="shared" si="10"/>
        <v>#REF!</v>
      </c>
      <c r="P56" s="271" t="e">
        <f t="shared" si="10"/>
        <v>#REF!</v>
      </c>
      <c r="Q56" s="272" t="e">
        <f t="shared" si="10"/>
        <v>#REF!</v>
      </c>
      <c r="U56" s="309">
        <v>1800</v>
      </c>
      <c r="V56" s="310">
        <f t="shared" si="11"/>
        <v>36</v>
      </c>
      <c r="W56" s="310">
        <f t="shared" si="11"/>
        <v>40</v>
      </c>
      <c r="X56" s="310">
        <f t="shared" si="11"/>
        <v>44</v>
      </c>
      <c r="Y56" s="310">
        <f t="shared" si="11"/>
        <v>48</v>
      </c>
      <c r="Z56" s="310">
        <f t="shared" si="11"/>
        <v>52</v>
      </c>
      <c r="AA56" s="310">
        <f t="shared" si="11"/>
        <v>55</v>
      </c>
      <c r="AB56" s="310">
        <f t="shared" si="11"/>
        <v>59</v>
      </c>
      <c r="AC56" s="310">
        <f t="shared" si="11"/>
        <v>63</v>
      </c>
      <c r="AD56" s="310">
        <f t="shared" si="11"/>
        <v>67</v>
      </c>
      <c r="AE56" s="310">
        <f t="shared" si="11"/>
        <v>71</v>
      </c>
      <c r="AF56" s="310">
        <f t="shared" si="11"/>
        <v>75</v>
      </c>
      <c r="AG56" s="310">
        <f t="shared" si="11"/>
        <v>79</v>
      </c>
      <c r="AH56" s="310">
        <f t="shared" si="11"/>
        <v>83</v>
      </c>
      <c r="AI56" s="310">
        <f t="shared" si="11"/>
        <v>87</v>
      </c>
      <c r="AS56" s="23"/>
      <c r="AU56" s="1">
        <v>0</v>
      </c>
      <c r="AV56" s="137" t="s">
        <v>104</v>
      </c>
      <c r="AZ56" s="314"/>
      <c r="BM56" s="801"/>
      <c r="BN56" s="183">
        <v>2000</v>
      </c>
      <c r="BO56" s="276">
        <f t="shared" si="12"/>
        <v>13.44</v>
      </c>
      <c r="BP56" s="276">
        <f t="shared" si="8"/>
        <v>13.44</v>
      </c>
      <c r="BQ56" s="276">
        <f t="shared" si="8"/>
        <v>13.44</v>
      </c>
      <c r="BR56" s="276">
        <f t="shared" si="8"/>
        <v>13.44</v>
      </c>
      <c r="BS56" s="276">
        <f t="shared" si="8"/>
        <v>13.44</v>
      </c>
      <c r="BT56" s="276">
        <f t="shared" si="8"/>
        <v>13.44</v>
      </c>
      <c r="BU56" s="276">
        <f t="shared" si="8"/>
        <v>13.44</v>
      </c>
      <c r="BV56" s="276">
        <f t="shared" si="8"/>
        <v>13.44</v>
      </c>
      <c r="BW56" s="285" t="e">
        <f>#REF!*$AV$1</f>
        <v>#REF!</v>
      </c>
      <c r="BX56" s="285" t="e">
        <f>#REF!*$AV$1</f>
        <v>#REF!</v>
      </c>
      <c r="BY56" s="285" t="e">
        <f>#REF!*$AV$1</f>
        <v>#REF!</v>
      </c>
      <c r="BZ56" s="285" t="e">
        <f>#REF!*$AV$1</f>
        <v>#REF!</v>
      </c>
      <c r="CA56" s="275" t="e">
        <f>#REF!*$AV$1</f>
        <v>#REF!</v>
      </c>
      <c r="CB56" s="275" t="e">
        <f>#REF!*$AV$1</f>
        <v>#REF!</v>
      </c>
    </row>
    <row r="57" spans="1:83" ht="15" customHeight="1">
      <c r="B57" s="802"/>
      <c r="C57" s="184">
        <v>2000</v>
      </c>
      <c r="D57" s="185" t="e">
        <f t="shared" si="13"/>
        <v>#REF!</v>
      </c>
      <c r="E57" s="185" t="e">
        <f t="shared" si="9"/>
        <v>#REF!</v>
      </c>
      <c r="F57" s="185" t="e">
        <f t="shared" si="9"/>
        <v>#REF!</v>
      </c>
      <c r="G57" s="185" t="e">
        <f t="shared" si="9"/>
        <v>#REF!</v>
      </c>
      <c r="H57" s="185" t="e">
        <f t="shared" si="9"/>
        <v>#REF!</v>
      </c>
      <c r="I57" s="185" t="e">
        <f t="shared" si="9"/>
        <v>#REF!</v>
      </c>
      <c r="J57" s="185" t="e">
        <f t="shared" si="9"/>
        <v>#REF!</v>
      </c>
      <c r="K57" s="185" t="e">
        <f t="shared" si="9"/>
        <v>#REF!</v>
      </c>
      <c r="L57" s="185" t="e">
        <f t="shared" si="9"/>
        <v>#REF!</v>
      </c>
      <c r="M57" s="270" t="e">
        <f t="shared" si="14"/>
        <v>#REF!</v>
      </c>
      <c r="N57" s="271" t="e">
        <f t="shared" si="10"/>
        <v>#REF!</v>
      </c>
      <c r="O57" s="271" t="e">
        <f t="shared" si="10"/>
        <v>#REF!</v>
      </c>
      <c r="P57" s="271" t="e">
        <f t="shared" si="10"/>
        <v>#REF!</v>
      </c>
      <c r="Q57" s="272" t="e">
        <f t="shared" si="10"/>
        <v>#REF!</v>
      </c>
      <c r="U57" s="309">
        <v>2000</v>
      </c>
      <c r="V57" s="310">
        <f t="shared" si="11"/>
        <v>36</v>
      </c>
      <c r="W57" s="310">
        <f t="shared" si="11"/>
        <v>40</v>
      </c>
      <c r="X57" s="310">
        <f t="shared" si="11"/>
        <v>44</v>
      </c>
      <c r="Y57" s="310">
        <f t="shared" si="11"/>
        <v>48</v>
      </c>
      <c r="Z57" s="310">
        <f t="shared" si="11"/>
        <v>52</v>
      </c>
      <c r="AA57" s="310">
        <f t="shared" si="11"/>
        <v>56</v>
      </c>
      <c r="AB57" s="310">
        <f t="shared" si="11"/>
        <v>60</v>
      </c>
      <c r="AC57" s="310">
        <f t="shared" si="11"/>
        <v>64</v>
      </c>
      <c r="AD57" s="310">
        <f t="shared" si="11"/>
        <v>68</v>
      </c>
      <c r="AE57" s="310">
        <f t="shared" si="11"/>
        <v>72</v>
      </c>
      <c r="AF57" s="310">
        <f t="shared" si="11"/>
        <v>76</v>
      </c>
      <c r="AG57" s="310">
        <f t="shared" si="11"/>
        <v>79</v>
      </c>
      <c r="AH57" s="310">
        <f t="shared" si="11"/>
        <v>83</v>
      </c>
      <c r="AI57" s="310">
        <f t="shared" si="11"/>
        <v>87</v>
      </c>
      <c r="AS57" s="23"/>
      <c r="AU57" s="1">
        <v>0</v>
      </c>
      <c r="AV57" s="137" t="s">
        <v>105</v>
      </c>
      <c r="AZ57" s="314"/>
      <c r="BM57" s="801"/>
      <c r="BN57" s="183">
        <v>2200</v>
      </c>
      <c r="BO57" s="276">
        <f t="shared" si="12"/>
        <v>13.44</v>
      </c>
      <c r="BP57" s="276">
        <f t="shared" si="8"/>
        <v>13.44</v>
      </c>
      <c r="BQ57" s="276">
        <f t="shared" si="8"/>
        <v>13.44</v>
      </c>
      <c r="BR57" s="276">
        <f t="shared" si="8"/>
        <v>13.44</v>
      </c>
      <c r="BS57" s="276">
        <f t="shared" si="8"/>
        <v>13.44</v>
      </c>
      <c r="BT57" s="276">
        <f t="shared" si="8"/>
        <v>13.44</v>
      </c>
      <c r="BU57" s="276">
        <f t="shared" si="8"/>
        <v>13.44</v>
      </c>
      <c r="BV57" s="276">
        <f t="shared" si="8"/>
        <v>13.44</v>
      </c>
      <c r="BW57" s="285" t="e">
        <f>#REF!*$AV$1</f>
        <v>#REF!</v>
      </c>
      <c r="BX57" s="285" t="e">
        <f>#REF!*$AV$1</f>
        <v>#REF!</v>
      </c>
      <c r="BY57" s="285" t="e">
        <f>#REF!*$AV$1</f>
        <v>#REF!</v>
      </c>
      <c r="BZ57" s="285" t="e">
        <f>#REF!*$AV$1</f>
        <v>#REF!</v>
      </c>
      <c r="CA57" s="275" t="e">
        <f>#REF!*$AV$1</f>
        <v>#REF!</v>
      </c>
      <c r="CB57" s="275" t="e">
        <f>#REF!*$AV$1</f>
        <v>#REF!</v>
      </c>
    </row>
    <row r="58" spans="1:83" ht="12.95" customHeight="1">
      <c r="B58" s="802"/>
      <c r="C58" s="184">
        <v>2200</v>
      </c>
      <c r="D58" s="185" t="e">
        <f t="shared" si="13"/>
        <v>#REF!</v>
      </c>
      <c r="E58" s="185" t="e">
        <f t="shared" si="9"/>
        <v>#REF!</v>
      </c>
      <c r="F58" s="185" t="e">
        <f t="shared" si="9"/>
        <v>#REF!</v>
      </c>
      <c r="G58" s="185" t="e">
        <f t="shared" si="9"/>
        <v>#REF!</v>
      </c>
      <c r="H58" s="185" t="e">
        <f t="shared" si="9"/>
        <v>#REF!</v>
      </c>
      <c r="I58" s="185" t="e">
        <f t="shared" si="9"/>
        <v>#REF!</v>
      </c>
      <c r="J58" s="185" t="e">
        <f t="shared" si="9"/>
        <v>#REF!</v>
      </c>
      <c r="K58" s="185" t="e">
        <f t="shared" si="9"/>
        <v>#REF!</v>
      </c>
      <c r="L58" s="185" t="e">
        <f t="shared" si="9"/>
        <v>#REF!</v>
      </c>
      <c r="M58" s="270" t="e">
        <f t="shared" si="14"/>
        <v>#REF!</v>
      </c>
      <c r="N58" s="271" t="e">
        <f t="shared" si="10"/>
        <v>#REF!</v>
      </c>
      <c r="O58" s="271" t="e">
        <f t="shared" si="10"/>
        <v>#REF!</v>
      </c>
      <c r="P58" s="271" t="e">
        <f t="shared" si="10"/>
        <v>#REF!</v>
      </c>
      <c r="Q58" s="272" t="e">
        <f t="shared" si="10"/>
        <v>#REF!</v>
      </c>
      <c r="U58" s="309">
        <v>2200</v>
      </c>
      <c r="V58" s="310">
        <f t="shared" si="11"/>
        <v>37</v>
      </c>
      <c r="W58" s="310">
        <f t="shared" si="11"/>
        <v>41</v>
      </c>
      <c r="X58" s="310">
        <f t="shared" si="11"/>
        <v>45</v>
      </c>
      <c r="Y58" s="310">
        <f t="shared" si="11"/>
        <v>48</v>
      </c>
      <c r="Z58" s="310">
        <f t="shared" si="11"/>
        <v>52</v>
      </c>
      <c r="AA58" s="310">
        <f t="shared" si="11"/>
        <v>56</v>
      </c>
      <c r="AB58" s="310">
        <f t="shared" si="11"/>
        <v>60</v>
      </c>
      <c r="AC58" s="310">
        <f t="shared" si="11"/>
        <v>64</v>
      </c>
      <c r="AD58" s="310">
        <f t="shared" si="11"/>
        <v>68</v>
      </c>
      <c r="AE58" s="310">
        <f t="shared" si="11"/>
        <v>72</v>
      </c>
      <c r="AF58" s="310">
        <f t="shared" si="11"/>
        <v>76</v>
      </c>
      <c r="AG58" s="310">
        <f t="shared" si="11"/>
        <v>80</v>
      </c>
      <c r="AH58" s="310">
        <f t="shared" si="11"/>
        <v>84</v>
      </c>
      <c r="AI58" s="310">
        <f t="shared" si="11"/>
        <v>88</v>
      </c>
      <c r="AS58" s="1">
        <v>2</v>
      </c>
      <c r="AT58" s="1">
        <v>2.16</v>
      </c>
      <c r="AU58" s="1">
        <f t="shared" ref="AU58" si="15">AT58*AS58</f>
        <v>4.32</v>
      </c>
      <c r="AV58" t="s">
        <v>106</v>
      </c>
      <c r="BM58" s="801"/>
      <c r="BN58" s="182">
        <v>2400</v>
      </c>
      <c r="BO58" s="276">
        <f t="shared" si="12"/>
        <v>13.44</v>
      </c>
      <c r="BP58" s="276">
        <f t="shared" si="8"/>
        <v>13.44</v>
      </c>
      <c r="BQ58" s="276">
        <f t="shared" si="8"/>
        <v>13.44</v>
      </c>
      <c r="BR58" s="276">
        <f t="shared" si="8"/>
        <v>13.44</v>
      </c>
      <c r="BS58" s="276">
        <f t="shared" si="8"/>
        <v>13.44</v>
      </c>
      <c r="BT58" s="276">
        <f t="shared" si="8"/>
        <v>13.44</v>
      </c>
      <c r="BU58" s="276">
        <f t="shared" si="8"/>
        <v>13.44</v>
      </c>
      <c r="BV58" s="285" t="e">
        <f>#REF!*$AV$1</f>
        <v>#REF!</v>
      </c>
      <c r="BW58" s="285" t="e">
        <f>#REF!*$AV$1</f>
        <v>#REF!</v>
      </c>
      <c r="BX58" s="285" t="e">
        <f>#REF!*$AV$1</f>
        <v>#REF!</v>
      </c>
      <c r="BY58" s="285" t="e">
        <f>#REF!*$AV$1</f>
        <v>#REF!</v>
      </c>
      <c r="BZ58" s="285" t="e">
        <f>#REF!*$AV$1</f>
        <v>#REF!</v>
      </c>
      <c r="CA58" s="275" t="e">
        <f>#REF!*$AV$1</f>
        <v>#REF!</v>
      </c>
      <c r="CB58" s="275" t="e">
        <f>#REF!*$AV$1</f>
        <v>#REF!</v>
      </c>
    </row>
    <row r="59" spans="1:83" ht="20.100000000000001" customHeight="1">
      <c r="B59" s="802"/>
      <c r="C59" s="184">
        <v>2400</v>
      </c>
      <c r="D59" s="185" t="e">
        <f t="shared" si="13"/>
        <v>#REF!</v>
      </c>
      <c r="E59" s="185" t="e">
        <f t="shared" si="9"/>
        <v>#REF!</v>
      </c>
      <c r="F59" s="185" t="e">
        <f t="shared" si="9"/>
        <v>#REF!</v>
      </c>
      <c r="G59" s="185" t="e">
        <f t="shared" si="9"/>
        <v>#REF!</v>
      </c>
      <c r="H59" s="185" t="e">
        <f t="shared" si="9"/>
        <v>#REF!</v>
      </c>
      <c r="I59" s="185" t="e">
        <f t="shared" si="9"/>
        <v>#REF!</v>
      </c>
      <c r="J59" s="185" t="e">
        <f t="shared" si="9"/>
        <v>#REF!</v>
      </c>
      <c r="K59" s="185" t="e">
        <f t="shared" si="9"/>
        <v>#REF!</v>
      </c>
      <c r="L59" s="185" t="e">
        <f t="shared" si="9"/>
        <v>#REF!</v>
      </c>
      <c r="M59" s="270" t="e">
        <f t="shared" si="14"/>
        <v>#REF!</v>
      </c>
      <c r="N59" s="271" t="e">
        <f t="shared" si="10"/>
        <v>#REF!</v>
      </c>
      <c r="O59" s="271" t="e">
        <f t="shared" si="10"/>
        <v>#REF!</v>
      </c>
      <c r="P59" s="271" t="e">
        <f t="shared" si="10"/>
        <v>#REF!</v>
      </c>
      <c r="Q59" s="272" t="e">
        <f t="shared" si="10"/>
        <v>#REF!</v>
      </c>
      <c r="U59" s="309">
        <v>2400</v>
      </c>
      <c r="V59" s="310">
        <f t="shared" si="11"/>
        <v>37</v>
      </c>
      <c r="W59" s="310">
        <f t="shared" si="11"/>
        <v>41</v>
      </c>
      <c r="X59" s="310">
        <f t="shared" si="11"/>
        <v>45</v>
      </c>
      <c r="Y59" s="310">
        <f t="shared" si="11"/>
        <v>49</v>
      </c>
      <c r="Z59" s="310">
        <f t="shared" si="11"/>
        <v>53</v>
      </c>
      <c r="AA59" s="310">
        <f t="shared" si="11"/>
        <v>57</v>
      </c>
      <c r="AB59" s="310">
        <f t="shared" si="11"/>
        <v>61</v>
      </c>
      <c r="AC59" s="310">
        <f t="shared" si="11"/>
        <v>65</v>
      </c>
      <c r="AD59" s="310">
        <f t="shared" si="11"/>
        <v>69</v>
      </c>
      <c r="AE59" s="310">
        <f t="shared" si="11"/>
        <v>72</v>
      </c>
      <c r="AF59" s="310">
        <f t="shared" si="11"/>
        <v>76</v>
      </c>
      <c r="AG59" s="310">
        <f t="shared" si="11"/>
        <v>80</v>
      </c>
      <c r="AH59" s="310">
        <f t="shared" si="11"/>
        <v>84</v>
      </c>
      <c r="AI59" s="310">
        <f t="shared" si="11"/>
        <v>88</v>
      </c>
      <c r="BM59" s="801"/>
      <c r="BN59" s="182">
        <v>2600</v>
      </c>
      <c r="BO59" s="276" t="e">
        <f>#REF!*$AV$1</f>
        <v>#REF!</v>
      </c>
      <c r="BP59" s="276" t="e">
        <f>#REF!*$AV$1</f>
        <v>#REF!</v>
      </c>
      <c r="BQ59" s="276" t="e">
        <f>#REF!*$AV$1</f>
        <v>#REF!</v>
      </c>
      <c r="BR59" s="276" t="e">
        <f>#REF!*$AV$1</f>
        <v>#REF!</v>
      </c>
      <c r="BS59" s="276" t="e">
        <f>#REF!*$AV$1</f>
        <v>#REF!</v>
      </c>
      <c r="BT59" s="276" t="e">
        <f>#REF!*$AV$1</f>
        <v>#REF!</v>
      </c>
      <c r="BU59" s="285" t="e">
        <f>#REF!*$AV$1</f>
        <v>#REF!</v>
      </c>
      <c r="BV59" s="285" t="e">
        <f>#REF!*$AV$1</f>
        <v>#REF!</v>
      </c>
      <c r="BW59" s="285" t="e">
        <f>#REF!*$AV$1</f>
        <v>#REF!</v>
      </c>
      <c r="BX59" s="285" t="e">
        <f>#REF!*$AV$1</f>
        <v>#REF!</v>
      </c>
      <c r="BY59" s="285" t="e">
        <f>#REF!*$AV$1</f>
        <v>#REF!</v>
      </c>
      <c r="BZ59" s="285" t="e">
        <f>#REF!*$AV$1</f>
        <v>#REF!</v>
      </c>
      <c r="CA59" s="275" t="e">
        <f>#REF!*$AV$1</f>
        <v>#REF!</v>
      </c>
      <c r="CB59" s="275" t="e">
        <f>#REF!*$AV$1</f>
        <v>#REF!</v>
      </c>
    </row>
    <row r="60" spans="1:83" ht="20.100000000000001" customHeight="1">
      <c r="A60" s="54"/>
      <c r="B60" s="802"/>
      <c r="C60" s="184">
        <v>2600</v>
      </c>
      <c r="D60" s="185" t="e">
        <f t="shared" si="13"/>
        <v>#REF!</v>
      </c>
      <c r="E60" s="185" t="e">
        <f t="shared" si="9"/>
        <v>#REF!</v>
      </c>
      <c r="F60" s="185" t="e">
        <f t="shared" si="9"/>
        <v>#REF!</v>
      </c>
      <c r="G60" s="185" t="e">
        <f t="shared" si="9"/>
        <v>#REF!</v>
      </c>
      <c r="H60" s="185" t="e">
        <f t="shared" si="9"/>
        <v>#REF!</v>
      </c>
      <c r="I60" s="185" t="e">
        <f t="shared" si="9"/>
        <v>#REF!</v>
      </c>
      <c r="J60" s="185" t="e">
        <f t="shared" si="9"/>
        <v>#REF!</v>
      </c>
      <c r="K60" s="185" t="e">
        <f t="shared" si="9"/>
        <v>#REF!</v>
      </c>
      <c r="L60" s="185" t="e">
        <f t="shared" si="9"/>
        <v>#REF!</v>
      </c>
      <c r="M60" s="270" t="e">
        <f t="shared" si="14"/>
        <v>#REF!</v>
      </c>
      <c r="N60" s="271" t="e">
        <f t="shared" si="10"/>
        <v>#REF!</v>
      </c>
      <c r="O60" s="271" t="e">
        <f t="shared" si="10"/>
        <v>#REF!</v>
      </c>
      <c r="P60" s="271" t="e">
        <f t="shared" si="10"/>
        <v>#REF!</v>
      </c>
      <c r="Q60" s="272" t="e">
        <f t="shared" si="10"/>
        <v>#REF!</v>
      </c>
      <c r="U60" s="309">
        <v>2600</v>
      </c>
      <c r="V60" s="310">
        <f t="shared" ref="V60:AI65" si="16">INT((($AU$68)+(V$49/1000*$AU$50)+($U60/1000*$AU$54)))*$AV$1</f>
        <v>37</v>
      </c>
      <c r="W60" s="310">
        <f t="shared" si="16"/>
        <v>41</v>
      </c>
      <c r="X60" s="310">
        <f t="shared" si="16"/>
        <v>45</v>
      </c>
      <c r="Y60" s="310">
        <f t="shared" si="16"/>
        <v>49</v>
      </c>
      <c r="Z60" s="310">
        <f t="shared" si="16"/>
        <v>53</v>
      </c>
      <c r="AA60" s="310">
        <f t="shared" si="16"/>
        <v>57</v>
      </c>
      <c r="AB60" s="310">
        <f t="shared" si="16"/>
        <v>61</v>
      </c>
      <c r="AC60" s="310">
        <f t="shared" si="16"/>
        <v>65</v>
      </c>
      <c r="AD60" s="310">
        <f t="shared" si="16"/>
        <v>69</v>
      </c>
      <c r="AE60" s="310">
        <f t="shared" si="16"/>
        <v>73</v>
      </c>
      <c r="AF60" s="310">
        <f t="shared" si="16"/>
        <v>77</v>
      </c>
      <c r="AG60" s="310">
        <f t="shared" si="16"/>
        <v>81</v>
      </c>
      <c r="AH60" s="310">
        <f t="shared" si="16"/>
        <v>85</v>
      </c>
      <c r="AI60" s="310">
        <f t="shared" si="16"/>
        <v>89</v>
      </c>
      <c r="AS60" s="23">
        <v>2</v>
      </c>
      <c r="AT60" s="1">
        <v>2.8860000000000001</v>
      </c>
      <c r="AU60" s="1">
        <f>AT60*AS60</f>
        <v>5.7720000000000002</v>
      </c>
      <c r="AV60" t="s">
        <v>107</v>
      </c>
      <c r="AZ60" s="314"/>
      <c r="BM60" s="801"/>
      <c r="BN60" s="182">
        <v>2800</v>
      </c>
      <c r="BO60" s="276" t="e">
        <f>#REF!*$AV$1</f>
        <v>#REF!</v>
      </c>
      <c r="BP60" s="276" t="e">
        <f>#REF!*$AV$1</f>
        <v>#REF!</v>
      </c>
      <c r="BQ60" s="276" t="e">
        <f>#REF!*$AV$1</f>
        <v>#REF!</v>
      </c>
      <c r="BR60" s="276" t="e">
        <f>#REF!*$AV$1</f>
        <v>#REF!</v>
      </c>
      <c r="BS60" s="276" t="e">
        <f>#REF!*$AV$1</f>
        <v>#REF!</v>
      </c>
      <c r="BT60" s="285" t="e">
        <f>#REF!*$AV$1</f>
        <v>#REF!</v>
      </c>
      <c r="BU60" s="285" t="e">
        <f>#REF!*$AV$1</f>
        <v>#REF!</v>
      </c>
      <c r="BV60" s="285" t="e">
        <f>#REF!*$AV$1</f>
        <v>#REF!</v>
      </c>
      <c r="BW60" s="285" t="e">
        <f>#REF!*$AV$1</f>
        <v>#REF!</v>
      </c>
      <c r="BX60" s="285" t="e">
        <f>#REF!*$AV$1</f>
        <v>#REF!</v>
      </c>
      <c r="BY60" s="285" t="e">
        <f>#REF!*$AV$1</f>
        <v>#REF!</v>
      </c>
      <c r="BZ60" s="285" t="e">
        <f>#REF!*$AV$1</f>
        <v>#REF!</v>
      </c>
      <c r="CA60" s="275" t="e">
        <f>#REF!*$AV$1</f>
        <v>#REF!</v>
      </c>
      <c r="CB60" s="275" t="e">
        <f>#REF!*$AV$1</f>
        <v>#REF!</v>
      </c>
    </row>
    <row r="61" spans="1:83" ht="15" customHeight="1">
      <c r="A61" s="54"/>
      <c r="B61" s="802"/>
      <c r="C61" s="184">
        <v>2800</v>
      </c>
      <c r="D61" s="185" t="e">
        <f t="shared" si="13"/>
        <v>#REF!</v>
      </c>
      <c r="E61" s="185" t="e">
        <f t="shared" si="9"/>
        <v>#REF!</v>
      </c>
      <c r="F61" s="185" t="e">
        <f t="shared" si="9"/>
        <v>#REF!</v>
      </c>
      <c r="G61" s="185" t="e">
        <f t="shared" si="9"/>
        <v>#REF!</v>
      </c>
      <c r="H61" s="185" t="e">
        <f t="shared" si="9"/>
        <v>#REF!</v>
      </c>
      <c r="I61" s="185" t="e">
        <f t="shared" si="9"/>
        <v>#REF!</v>
      </c>
      <c r="J61" s="185" t="e">
        <f t="shared" si="9"/>
        <v>#REF!</v>
      </c>
      <c r="K61" s="185" t="e">
        <f t="shared" si="9"/>
        <v>#REF!</v>
      </c>
      <c r="L61" s="186" t="e">
        <f t="shared" si="9"/>
        <v>#REF!</v>
      </c>
      <c r="M61" s="270" t="e">
        <f t="shared" si="14"/>
        <v>#REF!</v>
      </c>
      <c r="N61" s="271" t="e">
        <f t="shared" si="10"/>
        <v>#REF!</v>
      </c>
      <c r="O61" s="271" t="e">
        <f t="shared" si="10"/>
        <v>#REF!</v>
      </c>
      <c r="P61" s="271" t="e">
        <f t="shared" si="10"/>
        <v>#REF!</v>
      </c>
      <c r="Q61" s="272" t="e">
        <f t="shared" si="10"/>
        <v>#REF!</v>
      </c>
      <c r="U61" s="309">
        <v>2800</v>
      </c>
      <c r="V61" s="310">
        <f t="shared" si="16"/>
        <v>38</v>
      </c>
      <c r="W61" s="310">
        <f t="shared" si="16"/>
        <v>42</v>
      </c>
      <c r="X61" s="310">
        <f t="shared" si="16"/>
        <v>46</v>
      </c>
      <c r="Y61" s="310">
        <f t="shared" si="16"/>
        <v>50</v>
      </c>
      <c r="Z61" s="310">
        <f t="shared" si="16"/>
        <v>54</v>
      </c>
      <c r="AA61" s="310">
        <f t="shared" si="16"/>
        <v>58</v>
      </c>
      <c r="AB61" s="310">
        <f t="shared" si="16"/>
        <v>61</v>
      </c>
      <c r="AC61" s="310">
        <f t="shared" si="16"/>
        <v>65</v>
      </c>
      <c r="AD61" s="310">
        <f t="shared" si="16"/>
        <v>69</v>
      </c>
      <c r="AE61" s="310">
        <f t="shared" si="16"/>
        <v>73</v>
      </c>
      <c r="AF61" s="310">
        <f t="shared" si="16"/>
        <v>77</v>
      </c>
      <c r="AG61" s="310">
        <f t="shared" si="16"/>
        <v>81</v>
      </c>
      <c r="AH61" s="310">
        <f t="shared" si="16"/>
        <v>85</v>
      </c>
      <c r="AI61" s="310">
        <f t="shared" si="16"/>
        <v>89</v>
      </c>
      <c r="AS61" s="23">
        <v>2</v>
      </c>
      <c r="AT61" s="1">
        <v>1.9175</v>
      </c>
      <c r="AU61" s="1">
        <f t="shared" ref="AU61" si="17">AT61*AS61</f>
        <v>3.835</v>
      </c>
      <c r="AV61" t="s">
        <v>108</v>
      </c>
      <c r="AZ61" s="314"/>
      <c r="BM61" s="801"/>
      <c r="BN61" s="182">
        <v>3000</v>
      </c>
      <c r="BO61" s="276" t="e">
        <f>#REF!*$AV$1</f>
        <v>#REF!</v>
      </c>
      <c r="BP61" s="276" t="e">
        <f>#REF!*$AV$1</f>
        <v>#REF!</v>
      </c>
      <c r="BQ61" s="276" t="e">
        <f>#REF!*$AV$1</f>
        <v>#REF!</v>
      </c>
      <c r="BR61" s="276" t="e">
        <f>#REF!*$AV$1</f>
        <v>#REF!</v>
      </c>
      <c r="BS61" s="276" t="e">
        <f>#REF!*$AV$1</f>
        <v>#REF!</v>
      </c>
      <c r="BT61" s="285" t="e">
        <f>#REF!*$AV$1</f>
        <v>#REF!</v>
      </c>
      <c r="BU61" s="285" t="e">
        <f>#REF!*$AV$1</f>
        <v>#REF!</v>
      </c>
      <c r="BV61" s="285" t="e">
        <f>#REF!*$AV$1</f>
        <v>#REF!</v>
      </c>
      <c r="BW61" s="285" t="e">
        <f>#REF!*$AV$1</f>
        <v>#REF!</v>
      </c>
      <c r="BX61" s="285" t="e">
        <f>#REF!*$AV$1</f>
        <v>#REF!</v>
      </c>
      <c r="BY61" s="285" t="e">
        <f>#REF!*$AV$1</f>
        <v>#REF!</v>
      </c>
      <c r="BZ61" s="275" t="e">
        <f>#REF!*$AV$1</f>
        <v>#REF!</v>
      </c>
      <c r="CA61" s="275" t="e">
        <f>#REF!*$AV$1</f>
        <v>#REF!</v>
      </c>
      <c r="CB61" s="275" t="e">
        <f>#REF!*$AV$1</f>
        <v>#REF!</v>
      </c>
    </row>
    <row r="62" spans="1:83" ht="15" customHeight="1">
      <c r="A62" s="54"/>
      <c r="B62" s="802"/>
      <c r="C62" s="184">
        <v>3000</v>
      </c>
      <c r="D62" s="185" t="e">
        <f t="shared" si="13"/>
        <v>#REF!</v>
      </c>
      <c r="E62" s="185" t="e">
        <f t="shared" si="9"/>
        <v>#REF!</v>
      </c>
      <c r="F62" s="185" t="e">
        <f t="shared" si="9"/>
        <v>#REF!</v>
      </c>
      <c r="G62" s="185" t="e">
        <f t="shared" si="9"/>
        <v>#REF!</v>
      </c>
      <c r="H62" s="185" t="e">
        <f t="shared" si="9"/>
        <v>#REF!</v>
      </c>
      <c r="I62" s="185" t="e">
        <f t="shared" si="9"/>
        <v>#REF!</v>
      </c>
      <c r="J62" s="185" t="e">
        <f t="shared" si="9"/>
        <v>#REF!</v>
      </c>
      <c r="K62" s="185" t="e">
        <f t="shared" si="9"/>
        <v>#REF!</v>
      </c>
      <c r="L62" s="186" t="e">
        <f t="shared" si="9"/>
        <v>#REF!</v>
      </c>
      <c r="M62" s="270" t="e">
        <f t="shared" si="14"/>
        <v>#REF!</v>
      </c>
      <c r="N62" s="271" t="e">
        <f t="shared" si="10"/>
        <v>#REF!</v>
      </c>
      <c r="O62" s="271" t="e">
        <f t="shared" si="10"/>
        <v>#REF!</v>
      </c>
      <c r="P62" s="271" t="e">
        <f t="shared" si="10"/>
        <v>#REF!</v>
      </c>
      <c r="Q62" s="272" t="e">
        <f t="shared" si="10"/>
        <v>#REF!</v>
      </c>
      <c r="U62" s="309">
        <v>3000</v>
      </c>
      <c r="V62" s="310">
        <f t="shared" si="16"/>
        <v>38</v>
      </c>
      <c r="W62" s="310">
        <f t="shared" si="16"/>
        <v>42</v>
      </c>
      <c r="X62" s="310">
        <f t="shared" si="16"/>
        <v>46</v>
      </c>
      <c r="Y62" s="310">
        <f t="shared" si="16"/>
        <v>50</v>
      </c>
      <c r="Z62" s="310">
        <f t="shared" si="16"/>
        <v>54</v>
      </c>
      <c r="AA62" s="310">
        <f t="shared" si="16"/>
        <v>58</v>
      </c>
      <c r="AB62" s="310">
        <f t="shared" si="16"/>
        <v>62</v>
      </c>
      <c r="AC62" s="310">
        <f t="shared" si="16"/>
        <v>66</v>
      </c>
      <c r="AD62" s="310">
        <f t="shared" si="16"/>
        <v>70</v>
      </c>
      <c r="AE62" s="310">
        <f t="shared" si="16"/>
        <v>74</v>
      </c>
      <c r="AF62" s="310">
        <f t="shared" si="16"/>
        <v>78</v>
      </c>
      <c r="AG62" s="310">
        <f t="shared" si="16"/>
        <v>82</v>
      </c>
      <c r="AH62" s="310">
        <f t="shared" si="16"/>
        <v>85</v>
      </c>
      <c r="AI62" s="310">
        <f t="shared" si="16"/>
        <v>89</v>
      </c>
      <c r="AS62" s="23">
        <v>4</v>
      </c>
      <c r="AT62" s="1">
        <v>0.58499999999999996</v>
      </c>
      <c r="AU62" s="1">
        <f>AT62*AS62</f>
        <v>2.34</v>
      </c>
      <c r="AV62" t="s">
        <v>109</v>
      </c>
      <c r="AZ62" s="314"/>
      <c r="BM62" s="801"/>
      <c r="BN62" s="182">
        <v>3200</v>
      </c>
      <c r="BO62" s="276" t="e">
        <f>#REF!*$AV$1</f>
        <v>#REF!</v>
      </c>
      <c r="BP62" s="276" t="e">
        <f>#REF!*$AV$1</f>
        <v>#REF!</v>
      </c>
      <c r="BQ62" s="276" t="e">
        <f>#REF!*$AV$1</f>
        <v>#REF!</v>
      </c>
      <c r="BR62" s="276" t="e">
        <f>#REF!*$AV$1</f>
        <v>#REF!</v>
      </c>
      <c r="BS62" s="276" t="e">
        <f>#REF!*$AV$1</f>
        <v>#REF!</v>
      </c>
      <c r="BT62" s="285" t="e">
        <f>#REF!*$AV$1</f>
        <v>#REF!</v>
      </c>
      <c r="BU62" s="285" t="e">
        <f>#REF!*$AV$1</f>
        <v>#REF!</v>
      </c>
      <c r="BV62" s="285" t="e">
        <f>#REF!*$AV$1</f>
        <v>#REF!</v>
      </c>
      <c r="BW62" s="285" t="e">
        <f>#REF!*$AV$1</f>
        <v>#REF!</v>
      </c>
      <c r="BX62" s="285" t="e">
        <f>#REF!*$AV$1</f>
        <v>#REF!</v>
      </c>
      <c r="BY62" s="285" t="e">
        <f>#REF!*$AV$1</f>
        <v>#REF!</v>
      </c>
      <c r="BZ62" s="275" t="e">
        <f>#REF!*$AV$1</f>
        <v>#REF!</v>
      </c>
      <c r="CA62" s="275" t="e">
        <f>#REF!*$AV$1</f>
        <v>#REF!</v>
      </c>
      <c r="CB62" s="275" t="e">
        <f>#REF!*$AV$1</f>
        <v>#REF!</v>
      </c>
    </row>
    <row r="63" spans="1:83" ht="15" customHeight="1">
      <c r="A63" s="54"/>
      <c r="B63" s="802"/>
      <c r="C63" s="184">
        <v>3200</v>
      </c>
      <c r="D63" s="185" t="e">
        <f t="shared" si="13"/>
        <v>#REF!</v>
      </c>
      <c r="E63" s="185" t="e">
        <f t="shared" si="9"/>
        <v>#REF!</v>
      </c>
      <c r="F63" s="185" t="e">
        <f t="shared" si="9"/>
        <v>#REF!</v>
      </c>
      <c r="G63" s="185" t="e">
        <f t="shared" si="9"/>
        <v>#REF!</v>
      </c>
      <c r="H63" s="185" t="e">
        <f t="shared" si="9"/>
        <v>#REF!</v>
      </c>
      <c r="I63" s="185" t="e">
        <f t="shared" si="9"/>
        <v>#REF!</v>
      </c>
      <c r="J63" s="185" t="e">
        <f t="shared" si="9"/>
        <v>#REF!</v>
      </c>
      <c r="K63" s="186" t="e">
        <f t="shared" si="9"/>
        <v>#REF!</v>
      </c>
      <c r="L63" s="186" t="e">
        <f t="shared" si="9"/>
        <v>#REF!</v>
      </c>
      <c r="M63" s="270" t="e">
        <f t="shared" si="14"/>
        <v>#REF!</v>
      </c>
      <c r="N63" s="271" t="e">
        <f t="shared" si="10"/>
        <v>#REF!</v>
      </c>
      <c r="O63" s="271" t="e">
        <f t="shared" si="10"/>
        <v>#REF!</v>
      </c>
      <c r="P63" s="271" t="e">
        <f t="shared" si="10"/>
        <v>#REF!</v>
      </c>
      <c r="Q63" s="272" t="e">
        <f t="shared" si="10"/>
        <v>#REF!</v>
      </c>
      <c r="U63" s="309">
        <v>3200</v>
      </c>
      <c r="V63" s="310">
        <f t="shared" si="16"/>
        <v>39</v>
      </c>
      <c r="W63" s="310">
        <f t="shared" si="16"/>
        <v>43</v>
      </c>
      <c r="X63" s="310">
        <f t="shared" si="16"/>
        <v>47</v>
      </c>
      <c r="Y63" s="310">
        <f t="shared" si="16"/>
        <v>51</v>
      </c>
      <c r="Z63" s="310">
        <f t="shared" si="16"/>
        <v>54</v>
      </c>
      <c r="AA63" s="310">
        <f t="shared" si="16"/>
        <v>58</v>
      </c>
      <c r="AB63" s="310">
        <f t="shared" si="16"/>
        <v>62</v>
      </c>
      <c r="AC63" s="310">
        <f t="shared" si="16"/>
        <v>66</v>
      </c>
      <c r="AD63" s="310">
        <f t="shared" si="16"/>
        <v>70</v>
      </c>
      <c r="AE63" s="310">
        <f t="shared" si="16"/>
        <v>74</v>
      </c>
      <c r="AF63" s="310">
        <f t="shared" si="16"/>
        <v>78</v>
      </c>
      <c r="AG63" s="310">
        <f t="shared" si="16"/>
        <v>82</v>
      </c>
      <c r="AH63" s="310">
        <f t="shared" si="16"/>
        <v>86</v>
      </c>
      <c r="AI63" s="310">
        <f t="shared" si="16"/>
        <v>90</v>
      </c>
      <c r="AS63" s="23">
        <v>2</v>
      </c>
      <c r="AT63" s="1">
        <v>1.1830000000000001</v>
      </c>
      <c r="AU63" s="1">
        <f>(AT63*AS63)-O5</f>
        <v>1.746</v>
      </c>
      <c r="AV63" t="s">
        <v>110</v>
      </c>
      <c r="AZ63" s="314"/>
      <c r="BM63" s="801"/>
      <c r="BN63" s="182">
        <v>3400</v>
      </c>
      <c r="BO63" s="276" t="e">
        <f>#REF!*$AV$1</f>
        <v>#REF!</v>
      </c>
      <c r="BP63" s="276" t="e">
        <f>#REF!*$AV$1</f>
        <v>#REF!</v>
      </c>
      <c r="BQ63" s="276" t="e">
        <f>#REF!*$AV$1</f>
        <v>#REF!</v>
      </c>
      <c r="BR63" s="276" t="e">
        <f>#REF!*$AV$1</f>
        <v>#REF!</v>
      </c>
      <c r="BS63" s="276" t="e">
        <f>#REF!*$AV$1</f>
        <v>#REF!</v>
      </c>
      <c r="BT63" s="285" t="e">
        <f>#REF!*$AV$1</f>
        <v>#REF!</v>
      </c>
      <c r="BU63" s="285" t="e">
        <f>#REF!*$AV$1</f>
        <v>#REF!</v>
      </c>
      <c r="BV63" s="285" t="e">
        <f>#REF!*$AV$1</f>
        <v>#REF!</v>
      </c>
      <c r="BW63" s="285" t="e">
        <f>#REF!*$AV$1</f>
        <v>#REF!</v>
      </c>
      <c r="BX63" s="285" t="e">
        <f>#REF!*$AV$1</f>
        <v>#REF!</v>
      </c>
      <c r="BY63" s="285" t="e">
        <f>#REF!*$AV$1</f>
        <v>#REF!</v>
      </c>
      <c r="BZ63" s="275" t="e">
        <f>#REF!*$AV$1</f>
        <v>#REF!</v>
      </c>
      <c r="CA63" s="275" t="e">
        <f>#REF!*$AV$1</f>
        <v>#REF!</v>
      </c>
      <c r="CB63" s="275" t="e">
        <f>#REF!*$AV$1</f>
        <v>#REF!</v>
      </c>
    </row>
    <row r="64" spans="1:83" ht="15" customHeight="1">
      <c r="A64" s="54"/>
      <c r="B64" s="802"/>
      <c r="C64" s="184">
        <v>3400</v>
      </c>
      <c r="D64" s="185" t="e">
        <f t="shared" si="13"/>
        <v>#REF!</v>
      </c>
      <c r="E64" s="185" t="e">
        <f t="shared" si="9"/>
        <v>#REF!</v>
      </c>
      <c r="F64" s="185" t="e">
        <f t="shared" si="9"/>
        <v>#REF!</v>
      </c>
      <c r="G64" s="185" t="e">
        <f t="shared" si="9"/>
        <v>#REF!</v>
      </c>
      <c r="H64" s="185" t="e">
        <f t="shared" si="9"/>
        <v>#REF!</v>
      </c>
      <c r="I64" s="185" t="e">
        <f t="shared" si="9"/>
        <v>#REF!</v>
      </c>
      <c r="J64" s="185" t="e">
        <f t="shared" si="9"/>
        <v>#REF!</v>
      </c>
      <c r="K64" s="186" t="e">
        <f t="shared" si="9"/>
        <v>#REF!</v>
      </c>
      <c r="L64" s="186" t="e">
        <f t="shared" si="9"/>
        <v>#REF!</v>
      </c>
      <c r="M64" s="270" t="e">
        <f t="shared" si="14"/>
        <v>#REF!</v>
      </c>
      <c r="N64" s="271" t="e">
        <f t="shared" si="10"/>
        <v>#REF!</v>
      </c>
      <c r="O64" s="271" t="e">
        <f t="shared" si="10"/>
        <v>#REF!</v>
      </c>
      <c r="P64" s="271" t="e">
        <f t="shared" si="10"/>
        <v>#REF!</v>
      </c>
      <c r="Q64" s="272" t="e">
        <f t="shared" si="10"/>
        <v>#REF!</v>
      </c>
      <c r="U64" s="309">
        <v>3400</v>
      </c>
      <c r="V64" s="310">
        <f t="shared" si="16"/>
        <v>39</v>
      </c>
      <c r="W64" s="310">
        <f t="shared" si="16"/>
        <v>43</v>
      </c>
      <c r="X64" s="310">
        <f t="shared" si="16"/>
        <v>47</v>
      </c>
      <c r="Y64" s="310">
        <f t="shared" si="16"/>
        <v>51</v>
      </c>
      <c r="Z64" s="310">
        <f t="shared" si="16"/>
        <v>55</v>
      </c>
      <c r="AA64" s="310">
        <f t="shared" si="16"/>
        <v>59</v>
      </c>
      <c r="AB64" s="310">
        <f t="shared" si="16"/>
        <v>63</v>
      </c>
      <c r="AC64" s="310">
        <f t="shared" si="16"/>
        <v>67</v>
      </c>
      <c r="AD64" s="310">
        <f t="shared" si="16"/>
        <v>71</v>
      </c>
      <c r="AE64" s="310">
        <f t="shared" si="16"/>
        <v>75</v>
      </c>
      <c r="AF64" s="310">
        <f t="shared" si="16"/>
        <v>78</v>
      </c>
      <c r="AG64" s="310">
        <f t="shared" si="16"/>
        <v>82</v>
      </c>
      <c r="AH64" s="310">
        <f t="shared" si="16"/>
        <v>86</v>
      </c>
      <c r="AI64" s="310">
        <f t="shared" si="16"/>
        <v>90</v>
      </c>
      <c r="AS64" s="23"/>
      <c r="AV64"/>
      <c r="AZ64" s="314"/>
      <c r="BM64" s="801"/>
      <c r="BN64" s="182">
        <v>3600</v>
      </c>
      <c r="BO64" s="285" t="e">
        <f>#REF!*$AV$1</f>
        <v>#REF!</v>
      </c>
      <c r="BP64" s="285" t="e">
        <f>#REF!*$AV$1</f>
        <v>#REF!</v>
      </c>
      <c r="BQ64" s="285" t="e">
        <f>#REF!*$AV$1</f>
        <v>#REF!</v>
      </c>
      <c r="BR64" s="285" t="e">
        <f>#REF!*$AV$1</f>
        <v>#REF!</v>
      </c>
      <c r="BS64" s="285" t="e">
        <f>#REF!*$AV$1</f>
        <v>#REF!</v>
      </c>
      <c r="BT64" s="285" t="e">
        <f>#REF!*$AV$1</f>
        <v>#REF!</v>
      </c>
      <c r="BU64" s="285" t="e">
        <f>#REF!*$AV$1</f>
        <v>#REF!</v>
      </c>
      <c r="BV64" s="285" t="e">
        <f>#REF!*$AV$1</f>
        <v>#REF!</v>
      </c>
      <c r="BW64" s="285" t="e">
        <f>#REF!*$AV$1</f>
        <v>#REF!</v>
      </c>
      <c r="BX64" s="285" t="e">
        <f>#REF!*$AV$1</f>
        <v>#REF!</v>
      </c>
      <c r="BY64" s="285" t="e">
        <f>#REF!*$AV$1</f>
        <v>#REF!</v>
      </c>
      <c r="BZ64" s="275" t="e">
        <f>#REF!*$AV$1</f>
        <v>#REF!</v>
      </c>
      <c r="CA64" s="275" t="e">
        <f>#REF!*$AV$1</f>
        <v>#REF!</v>
      </c>
      <c r="CB64" s="275" t="e">
        <f>#REF!*$AV$1</f>
        <v>#REF!</v>
      </c>
    </row>
    <row r="65" spans="1:80" ht="15" customHeight="1" thickBot="1">
      <c r="A65" s="54"/>
      <c r="B65" s="802"/>
      <c r="C65" s="264">
        <v>3600</v>
      </c>
      <c r="D65" s="185" t="e">
        <f t="shared" si="13"/>
        <v>#REF!</v>
      </c>
      <c r="E65" s="185" t="e">
        <f t="shared" si="9"/>
        <v>#REF!</v>
      </c>
      <c r="F65" s="185" t="e">
        <f t="shared" si="9"/>
        <v>#REF!</v>
      </c>
      <c r="G65" s="185" t="e">
        <f t="shared" si="9"/>
        <v>#REF!</v>
      </c>
      <c r="H65" s="185" t="e">
        <f t="shared" si="9"/>
        <v>#REF!</v>
      </c>
      <c r="I65" s="185" t="e">
        <f t="shared" si="9"/>
        <v>#REF!</v>
      </c>
      <c r="J65" s="186" t="e">
        <f t="shared" si="9"/>
        <v>#REF!</v>
      </c>
      <c r="K65" s="186" t="e">
        <f t="shared" si="9"/>
        <v>#REF!</v>
      </c>
      <c r="L65" s="186" t="e">
        <f t="shared" si="9"/>
        <v>#REF!</v>
      </c>
      <c r="M65" s="297" t="e">
        <f t="shared" si="14"/>
        <v>#REF!</v>
      </c>
      <c r="N65" s="296" t="e">
        <f t="shared" si="10"/>
        <v>#REF!</v>
      </c>
      <c r="O65" s="296" t="e">
        <f t="shared" si="10"/>
        <v>#REF!</v>
      </c>
      <c r="P65" s="296" t="e">
        <f t="shared" si="10"/>
        <v>#REF!</v>
      </c>
      <c r="Q65" s="298" t="e">
        <f t="shared" si="10"/>
        <v>#REF!</v>
      </c>
      <c r="U65" s="309">
        <v>3600</v>
      </c>
      <c r="V65" s="310">
        <f t="shared" si="16"/>
        <v>40</v>
      </c>
      <c r="W65" s="310">
        <f t="shared" si="16"/>
        <v>44</v>
      </c>
      <c r="X65" s="310">
        <f t="shared" si="16"/>
        <v>47</v>
      </c>
      <c r="Y65" s="310">
        <f t="shared" si="16"/>
        <v>51</v>
      </c>
      <c r="Z65" s="310">
        <f t="shared" si="16"/>
        <v>55</v>
      </c>
      <c r="AA65" s="310">
        <f t="shared" si="16"/>
        <v>59</v>
      </c>
      <c r="AB65" s="310">
        <f t="shared" si="16"/>
        <v>63</v>
      </c>
      <c r="AC65" s="310">
        <f t="shared" si="16"/>
        <v>67</v>
      </c>
      <c r="AD65" s="310">
        <f t="shared" si="16"/>
        <v>71</v>
      </c>
      <c r="AE65" s="310">
        <f t="shared" si="16"/>
        <v>75</v>
      </c>
      <c r="AF65" s="310">
        <f t="shared" si="16"/>
        <v>79</v>
      </c>
      <c r="AG65" s="310">
        <f t="shared" si="16"/>
        <v>83</v>
      </c>
      <c r="AH65" s="310">
        <f t="shared" si="16"/>
        <v>87</v>
      </c>
      <c r="AI65" s="310">
        <f t="shared" si="16"/>
        <v>91</v>
      </c>
      <c r="AS65" s="23"/>
      <c r="AV65"/>
      <c r="AZ65" s="314"/>
      <c r="BM65" s="801"/>
      <c r="BN65" s="182">
        <v>3800</v>
      </c>
      <c r="BO65" s="285" t="e">
        <f>#REF!*$AV$1</f>
        <v>#REF!</v>
      </c>
      <c r="BP65" s="285" t="e">
        <f>#REF!*$AV$1</f>
        <v>#REF!</v>
      </c>
      <c r="BQ65" s="285" t="e">
        <f>#REF!*$AV$1</f>
        <v>#REF!</v>
      </c>
      <c r="BR65" s="285" t="e">
        <f>#REF!*$AV$1</f>
        <v>#REF!</v>
      </c>
      <c r="BS65" s="285" t="e">
        <f>#REF!*$AV$1</f>
        <v>#REF!</v>
      </c>
      <c r="BT65" s="285" t="e">
        <f>#REF!*$AV$1</f>
        <v>#REF!</v>
      </c>
      <c r="BU65" s="285" t="e">
        <f>#REF!*$AV$1</f>
        <v>#REF!</v>
      </c>
      <c r="BV65" s="285" t="e">
        <f>#REF!*$AV$1</f>
        <v>#REF!</v>
      </c>
      <c r="BW65" s="285" t="e">
        <f>#REF!*$AV$1</f>
        <v>#REF!</v>
      </c>
      <c r="BX65" s="285" t="e">
        <f>#REF!*$AV$1</f>
        <v>#REF!</v>
      </c>
      <c r="BY65" s="285" t="e">
        <f>#REF!*$AV$1</f>
        <v>#REF!</v>
      </c>
      <c r="BZ65" s="275" t="e">
        <f>#REF!*$AV$1</f>
        <v>#REF!</v>
      </c>
      <c r="CA65" s="275" t="e">
        <f>#REF!*$AV$1</f>
        <v>#REF!</v>
      </c>
      <c r="CB65" s="275" t="e">
        <f>#REF!*$AV$1</f>
        <v>#REF!</v>
      </c>
    </row>
    <row r="66" spans="1:80" ht="15" customHeight="1" thickTop="1">
      <c r="A66" s="54"/>
      <c r="B66" s="802"/>
      <c r="C66" s="265">
        <v>3800</v>
      </c>
      <c r="D66" s="299" t="e">
        <f>INT((((($F$7+$AP$2)+(D$22/1000*$F$13)+((D$22+100)*($C66+400)/1000000*$F$9))*$C$21+$F$5)*$C$20)+$AJ$19)</f>
        <v>#REF!</v>
      </c>
      <c r="E66" s="299" t="e">
        <f t="shared" ref="E66:L67" si="18">INT((((($F$7+$AP$2)+(E$22/1000*$F$13)+((E$22+100)*($C66+400)/1000000*$F$9))*$C$21+$F$5)*$C$20)+$AJ$19)</f>
        <v>#REF!</v>
      </c>
      <c r="F66" s="299" t="e">
        <f t="shared" si="18"/>
        <v>#REF!</v>
      </c>
      <c r="G66" s="299" t="e">
        <f t="shared" si="18"/>
        <v>#REF!</v>
      </c>
      <c r="H66" s="299" t="e">
        <f t="shared" si="18"/>
        <v>#REF!</v>
      </c>
      <c r="I66" s="299" t="e">
        <f t="shared" si="18"/>
        <v>#REF!</v>
      </c>
      <c r="J66" s="299" t="e">
        <f t="shared" si="18"/>
        <v>#REF!</v>
      </c>
      <c r="K66" s="299" t="e">
        <f t="shared" si="18"/>
        <v>#REF!</v>
      </c>
      <c r="L66" s="299" t="e">
        <f t="shared" si="18"/>
        <v>#REF!</v>
      </c>
      <c r="M66" s="294" t="e">
        <f>INT((((($F$7+$AP$2)+(M$22/1000*$F$14)+((M$22+100)*($C66+400)/1000000*$F$9))*$C$21+$F$5)*$C$20)+$AJ$19)</f>
        <v>#REF!</v>
      </c>
      <c r="N66" s="294" t="e">
        <f t="shared" ref="N66:Q67" si="19">INT((((($F$7+$AP$2)+(N$22/1000*$F$14)+((N$22+100)*($C66+400)/1000000*$F$9))*$C$21+$F$5)*$C$20)+$AJ$19)</f>
        <v>#REF!</v>
      </c>
      <c r="O66" s="294" t="e">
        <f t="shared" si="19"/>
        <v>#REF!</v>
      </c>
      <c r="P66" s="294" t="e">
        <f t="shared" si="19"/>
        <v>#REF!</v>
      </c>
      <c r="Q66" s="294" t="e">
        <f t="shared" si="19"/>
        <v>#REF!</v>
      </c>
      <c r="Z66" s="98"/>
      <c r="AA66" s="98"/>
      <c r="AS66" s="23"/>
      <c r="AZ66" s="314"/>
      <c r="BM66" s="801"/>
      <c r="BN66" s="182">
        <v>4000</v>
      </c>
      <c r="BO66" s="285" t="e">
        <f>#REF!*$AV$1</f>
        <v>#REF!</v>
      </c>
      <c r="BP66" s="285" t="e">
        <f>#REF!*$AV$1</f>
        <v>#REF!</v>
      </c>
      <c r="BQ66" s="285" t="e">
        <f>#REF!*$AV$1</f>
        <v>#REF!</v>
      </c>
      <c r="BR66" s="285" t="e">
        <f>#REF!*$AV$1</f>
        <v>#REF!</v>
      </c>
      <c r="BS66" s="285" t="e">
        <f>#REF!*$AV$1</f>
        <v>#REF!</v>
      </c>
      <c r="BT66" s="285" t="e">
        <f>#REF!*$AV$1</f>
        <v>#REF!</v>
      </c>
      <c r="BU66" s="285" t="e">
        <f>#REF!*$AV$1</f>
        <v>#REF!</v>
      </c>
      <c r="BV66" s="285" t="e">
        <f>#REF!*$AV$1</f>
        <v>#REF!</v>
      </c>
      <c r="BW66" s="285" t="e">
        <f>#REF!*$AV$1</f>
        <v>#REF!</v>
      </c>
      <c r="BX66" s="285" t="e">
        <f>#REF!*$AV$1</f>
        <v>#REF!</v>
      </c>
      <c r="BY66" s="285" t="e">
        <f>#REF!*$AV$1</f>
        <v>#REF!</v>
      </c>
      <c r="BZ66" s="275" t="e">
        <f>#REF!*$AV$1</f>
        <v>#REF!</v>
      </c>
      <c r="CA66" s="275" t="e">
        <f>#REF!*$AV$1</f>
        <v>#REF!</v>
      </c>
      <c r="CB66" s="275" t="e">
        <f>#REF!*$AV$1</f>
        <v>#REF!</v>
      </c>
    </row>
    <row r="67" spans="1:80" ht="15" customHeight="1" thickBot="1">
      <c r="A67" s="54"/>
      <c r="B67" s="802"/>
      <c r="C67" s="266">
        <v>4000</v>
      </c>
      <c r="D67" s="300" t="e">
        <f>INT((((($F$7+$AP$2)+(D$22/1000*$F$13)+((D$22+100)*($C67+400)/1000000*$F$9))*$C$21+$F$5)*$C$20)+$AJ$19)</f>
        <v>#REF!</v>
      </c>
      <c r="E67" s="300" t="e">
        <f t="shared" si="18"/>
        <v>#REF!</v>
      </c>
      <c r="F67" s="300" t="e">
        <f t="shared" si="18"/>
        <v>#REF!</v>
      </c>
      <c r="G67" s="300" t="e">
        <f t="shared" si="18"/>
        <v>#REF!</v>
      </c>
      <c r="H67" s="300" t="e">
        <f t="shared" si="18"/>
        <v>#REF!</v>
      </c>
      <c r="I67" s="300" t="e">
        <f t="shared" si="18"/>
        <v>#REF!</v>
      </c>
      <c r="J67" s="300" t="e">
        <f t="shared" si="18"/>
        <v>#REF!</v>
      </c>
      <c r="K67" s="300" t="e">
        <f t="shared" si="18"/>
        <v>#REF!</v>
      </c>
      <c r="L67" s="300" t="e">
        <f t="shared" si="18"/>
        <v>#REF!</v>
      </c>
      <c r="M67" s="271" t="e">
        <f>INT((((($F$7+$AP$2)+(M$22/1000*$F$14)+((M$22+100)*($C67+400)/1000000*$F$9))*$C$21+$F$5)*$C$20)+$AJ$19)</f>
        <v>#REF!</v>
      </c>
      <c r="N67" s="271" t="e">
        <f t="shared" si="19"/>
        <v>#REF!</v>
      </c>
      <c r="O67" s="271" t="e">
        <f t="shared" si="19"/>
        <v>#REF!</v>
      </c>
      <c r="P67" s="271" t="e">
        <f t="shared" si="19"/>
        <v>#REF!</v>
      </c>
      <c r="Q67" s="271" t="e">
        <f t="shared" si="19"/>
        <v>#REF!</v>
      </c>
      <c r="Z67" s="98"/>
      <c r="AA67" s="98"/>
      <c r="AS67" s="23"/>
      <c r="AU67" s="1">
        <f>SUM(AU55:AU66)</f>
        <v>20.722999999999999</v>
      </c>
      <c r="AZ67" s="314"/>
    </row>
    <row r="68" spans="1:80" ht="35.1" customHeight="1" thickBot="1">
      <c r="A68" s="54"/>
      <c r="B68" s="79"/>
      <c r="C68" s="805" t="s">
        <v>71</v>
      </c>
      <c r="D68" s="806"/>
      <c r="E68" s="806"/>
      <c r="F68" s="806"/>
      <c r="G68" s="806"/>
      <c r="H68" s="807"/>
      <c r="I68" s="817" t="s">
        <v>90</v>
      </c>
      <c r="J68" s="818"/>
      <c r="K68" s="818"/>
      <c r="L68" s="819"/>
      <c r="M68" s="811" t="s">
        <v>91</v>
      </c>
      <c r="N68" s="812"/>
      <c r="O68" s="812"/>
      <c r="P68" s="812"/>
      <c r="Q68" s="813"/>
      <c r="Z68" s="98"/>
      <c r="AA68" s="98"/>
      <c r="AS68" s="23"/>
      <c r="AU68" s="315">
        <f>AU67</f>
        <v>20.722999999999999</v>
      </c>
      <c r="AZ68" s="314"/>
    </row>
    <row r="69" spans="1:80" ht="15" customHeight="1" thickTop="1" thickBot="1">
      <c r="A69" s="54"/>
      <c r="C69" s="1"/>
      <c r="Z69" s="98"/>
      <c r="AA69" s="99"/>
      <c r="AS69" s="33"/>
      <c r="AT69" s="35"/>
      <c r="AU69" s="35">
        <f>SUM(AU55:AU58)</f>
        <v>7.03</v>
      </c>
      <c r="AV69" s="35"/>
      <c r="AW69" s="35"/>
      <c r="AX69" s="35"/>
      <c r="AY69" s="35"/>
      <c r="AZ69" s="316"/>
    </row>
    <row r="70" spans="1:80" ht="12" customHeight="1">
      <c r="A70" s="54"/>
      <c r="C70" s="1"/>
    </row>
    <row r="71" spans="1:80" ht="20.100000000000001" customHeight="1">
      <c r="A71" s="54"/>
      <c r="B71" s="52"/>
      <c r="C71" s="53"/>
      <c r="D71" s="803" t="s">
        <v>45</v>
      </c>
      <c r="E71" s="803"/>
      <c r="F71" s="803"/>
      <c r="G71" s="803"/>
      <c r="H71" s="803"/>
      <c r="I71" s="803"/>
      <c r="J71" s="803"/>
      <c r="K71" s="803"/>
      <c r="L71" s="803"/>
      <c r="M71" s="803"/>
      <c r="N71" s="803"/>
      <c r="O71" s="803"/>
      <c r="P71" s="803"/>
      <c r="Q71" s="803"/>
      <c r="R71" s="54"/>
      <c r="S71" s="54"/>
      <c r="T71" s="54"/>
      <c r="U71" s="814" t="s">
        <v>111</v>
      </c>
      <c r="V71" s="814"/>
      <c r="W71" s="814"/>
      <c r="X71" s="814"/>
      <c r="Y71" s="814"/>
      <c r="Z71" s="814"/>
      <c r="AA71" s="814"/>
      <c r="AB71" s="814"/>
      <c r="AC71" s="814"/>
      <c r="AD71" s="814"/>
      <c r="AE71" s="814"/>
      <c r="AF71" s="814"/>
      <c r="AG71" s="814"/>
      <c r="AH71" s="814"/>
      <c r="AI71" s="814"/>
    </row>
    <row r="72" spans="1:80" ht="20.100000000000001" customHeight="1">
      <c r="A72" s="54"/>
      <c r="B72" s="52" t="s">
        <v>78</v>
      </c>
      <c r="C72" s="53"/>
      <c r="D72" s="804" t="s">
        <v>79</v>
      </c>
      <c r="E72" s="804"/>
      <c r="F72" s="804"/>
      <c r="G72" s="804"/>
      <c r="H72" s="804"/>
      <c r="I72" s="804"/>
      <c r="J72" s="804"/>
      <c r="K72" s="804"/>
      <c r="L72" s="804"/>
      <c r="M72" s="804"/>
      <c r="N72" s="804"/>
      <c r="O72" s="804"/>
      <c r="P72" s="804"/>
      <c r="Q72" s="804"/>
      <c r="R72" s="54"/>
      <c r="S72" s="54"/>
      <c r="T72" s="54"/>
      <c r="U72" s="815"/>
      <c r="V72" s="815"/>
      <c r="W72" s="815"/>
      <c r="X72" s="815"/>
      <c r="Y72" s="815"/>
      <c r="Z72" s="815"/>
      <c r="AA72" s="815"/>
      <c r="AB72" s="815"/>
      <c r="AC72" s="815"/>
      <c r="AD72" s="815"/>
      <c r="AE72" s="815"/>
      <c r="AF72" s="815"/>
      <c r="AG72" s="815"/>
      <c r="AH72" s="815"/>
      <c r="AI72" s="815"/>
    </row>
    <row r="73" spans="1:80" ht="17.100000000000001" customHeight="1" thickBot="1">
      <c r="A73" s="54"/>
      <c r="B73" s="54"/>
      <c r="C73" s="55"/>
      <c r="D73" s="189">
        <v>600</v>
      </c>
      <c r="E73" s="189">
        <v>800</v>
      </c>
      <c r="F73" s="189">
        <v>1000</v>
      </c>
      <c r="G73" s="189">
        <v>1200</v>
      </c>
      <c r="H73" s="189">
        <v>1400</v>
      </c>
      <c r="I73" s="189">
        <v>1600</v>
      </c>
      <c r="J73" s="189">
        <v>1800</v>
      </c>
      <c r="K73" s="189">
        <v>2000</v>
      </c>
      <c r="L73" s="189">
        <v>2200</v>
      </c>
      <c r="M73" s="262">
        <v>2400</v>
      </c>
      <c r="N73" s="262">
        <v>2600</v>
      </c>
      <c r="O73" s="262">
        <v>2800</v>
      </c>
      <c r="P73" s="262">
        <v>3000</v>
      </c>
      <c r="Q73" s="263">
        <v>3200</v>
      </c>
      <c r="R73" s="54"/>
      <c r="S73" s="54"/>
      <c r="T73" s="54"/>
      <c r="U73" s="307"/>
      <c r="V73" s="308">
        <v>600</v>
      </c>
      <c r="W73" s="308">
        <v>800</v>
      </c>
      <c r="X73" s="308">
        <v>1000</v>
      </c>
      <c r="Y73" s="308">
        <v>1200</v>
      </c>
      <c r="Z73" s="308">
        <v>1400</v>
      </c>
      <c r="AA73" s="308">
        <v>1600</v>
      </c>
      <c r="AB73" s="308">
        <v>1800</v>
      </c>
      <c r="AC73" s="308">
        <v>2000</v>
      </c>
      <c r="AD73" s="308">
        <v>2200</v>
      </c>
      <c r="AE73" s="308">
        <v>2400</v>
      </c>
      <c r="AF73" s="308">
        <v>2600</v>
      </c>
      <c r="AG73" s="308">
        <v>2800</v>
      </c>
      <c r="AH73" s="308">
        <v>3000</v>
      </c>
      <c r="AI73" s="308">
        <v>3200</v>
      </c>
    </row>
    <row r="74" spans="1:80" ht="15" customHeight="1">
      <c r="A74" s="54"/>
      <c r="B74" s="802" t="s">
        <v>82</v>
      </c>
      <c r="C74" s="184">
        <v>600</v>
      </c>
      <c r="D74" s="185" t="e">
        <f>INT(((($F$7+$AP$2)+(D$22/1000*$F$13)+((D$22+100)*($C74+400)/1000000*$F$10))*$C$21+$F$5)*$C$20)</f>
        <v>#REF!</v>
      </c>
      <c r="E74" s="185" t="e">
        <f t="shared" ref="E74:L89" si="20">INT(((($F$7+$AP$2)+(E$22/1000*$F$13)+((E$22+100)*($C74+400)/1000000*$F$10))*$C$21+$F$5)*$C$20)</f>
        <v>#REF!</v>
      </c>
      <c r="F74" s="185" t="e">
        <f t="shared" si="20"/>
        <v>#REF!</v>
      </c>
      <c r="G74" s="185" t="e">
        <f t="shared" si="20"/>
        <v>#REF!</v>
      </c>
      <c r="H74" s="185" t="e">
        <f t="shared" si="20"/>
        <v>#REF!</v>
      </c>
      <c r="I74" s="185" t="e">
        <f t="shared" si="20"/>
        <v>#REF!</v>
      </c>
      <c r="J74" s="185" t="e">
        <f t="shared" si="20"/>
        <v>#REF!</v>
      </c>
      <c r="K74" s="185" t="e">
        <f t="shared" si="20"/>
        <v>#REF!</v>
      </c>
      <c r="L74" s="185" t="e">
        <f t="shared" si="20"/>
        <v>#REF!</v>
      </c>
      <c r="M74" s="267" t="e">
        <f>INT(((($F$7+$AP$2)+(M$22/1000*$F$14)+((M$22+100)*($C74+400)/1000000*$F$10))*$C$21+$F$5)*$C$20)</f>
        <v>#REF!</v>
      </c>
      <c r="N74" s="268" t="e">
        <f t="shared" ref="N74:Q89" si="21">INT(((($F$7+$AP$2)+(N$22/1000*$F$14)+((N$22+100)*($C74+400)/1000000*$F$10))*$C$21+$F$5)*$C$20)</f>
        <v>#REF!</v>
      </c>
      <c r="O74" s="268" t="e">
        <f t="shared" si="21"/>
        <v>#REF!</v>
      </c>
      <c r="P74" s="268" t="e">
        <f t="shared" si="21"/>
        <v>#REF!</v>
      </c>
      <c r="Q74" s="269" t="e">
        <f t="shared" si="21"/>
        <v>#REF!</v>
      </c>
      <c r="R74" s="54"/>
      <c r="S74" s="54"/>
      <c r="T74" s="54"/>
      <c r="U74" s="318"/>
      <c r="V74" s="319">
        <f>INT((($AU$69)+(V$49/1000*$AU$50)))*$AV$1</f>
        <v>18</v>
      </c>
      <c r="W74" s="319">
        <f t="shared" ref="W74:AH74" si="22">INT((($AU$69)+(W$49/1000*$AU$50)))*$AV$1</f>
        <v>22</v>
      </c>
      <c r="X74" s="319">
        <f t="shared" si="22"/>
        <v>26</v>
      </c>
      <c r="Y74" s="319">
        <f t="shared" si="22"/>
        <v>30</v>
      </c>
      <c r="Z74" s="319">
        <f t="shared" si="22"/>
        <v>34</v>
      </c>
      <c r="AA74" s="319">
        <f t="shared" si="22"/>
        <v>38</v>
      </c>
      <c r="AB74" s="319">
        <f t="shared" si="22"/>
        <v>42</v>
      </c>
      <c r="AC74" s="319">
        <f t="shared" si="22"/>
        <v>46</v>
      </c>
      <c r="AD74" s="319">
        <f t="shared" si="22"/>
        <v>50</v>
      </c>
      <c r="AE74" s="319">
        <f t="shared" si="22"/>
        <v>54</v>
      </c>
      <c r="AF74" s="319">
        <f t="shared" si="22"/>
        <v>58</v>
      </c>
      <c r="AG74" s="319">
        <f t="shared" si="22"/>
        <v>62</v>
      </c>
      <c r="AH74" s="319">
        <f t="shared" si="22"/>
        <v>65</v>
      </c>
      <c r="AI74" s="319">
        <f>INT((($AU$69)+(AI$49/1000*$AU$50)))*$AV$1</f>
        <v>69</v>
      </c>
    </row>
    <row r="75" spans="1:80" ht="15" customHeight="1">
      <c r="A75" s="54"/>
      <c r="B75" s="802"/>
      <c r="C75" s="184">
        <v>800</v>
      </c>
      <c r="D75" s="185" t="e">
        <f t="shared" ref="D75:D89" si="23">INT(((($F$7+$AP$2)+(D$22/1000*$F$13)+((D$22+100)*($C75+400)/1000000*$F$10))*$C$21+$F$5)*$C$20)</f>
        <v>#REF!</v>
      </c>
      <c r="E75" s="185" t="e">
        <f t="shared" si="20"/>
        <v>#REF!</v>
      </c>
      <c r="F75" s="185" t="e">
        <f t="shared" si="20"/>
        <v>#REF!</v>
      </c>
      <c r="G75" s="185" t="e">
        <f t="shared" si="20"/>
        <v>#REF!</v>
      </c>
      <c r="H75" s="185" t="e">
        <f t="shared" si="20"/>
        <v>#REF!</v>
      </c>
      <c r="I75" s="185" t="e">
        <f t="shared" si="20"/>
        <v>#REF!</v>
      </c>
      <c r="J75" s="185" t="e">
        <f t="shared" si="20"/>
        <v>#REF!</v>
      </c>
      <c r="K75" s="185" t="e">
        <f t="shared" si="20"/>
        <v>#REF!</v>
      </c>
      <c r="L75" s="185" t="e">
        <f t="shared" si="20"/>
        <v>#REF!</v>
      </c>
      <c r="M75" s="270" t="e">
        <f t="shared" ref="M75:M89" si="24">INT(((($F$7+$AP$2)+(M$22/1000*$F$14)+((M$22+100)*($C75+400)/1000000*$F$10))*$C$21+$F$5)*$C$20)</f>
        <v>#REF!</v>
      </c>
      <c r="N75" s="271" t="e">
        <f t="shared" si="21"/>
        <v>#REF!</v>
      </c>
      <c r="O75" s="271" t="e">
        <f t="shared" si="21"/>
        <v>#REF!</v>
      </c>
      <c r="P75" s="271" t="e">
        <f t="shared" si="21"/>
        <v>#REF!</v>
      </c>
      <c r="Q75" s="272" t="e">
        <f t="shared" si="21"/>
        <v>#REF!</v>
      </c>
      <c r="R75" s="54"/>
      <c r="S75" s="54"/>
      <c r="T75" s="54"/>
      <c r="U75" s="188"/>
      <c r="V75" s="319"/>
      <c r="W75" s="319"/>
      <c r="X75" s="319"/>
      <c r="Y75" s="319"/>
      <c r="Z75" s="319"/>
      <c r="AA75" s="319"/>
      <c r="AB75" s="319"/>
      <c r="AC75" s="319"/>
      <c r="AD75" s="319"/>
      <c r="AE75" s="319"/>
      <c r="AF75" s="319"/>
      <c r="AG75" s="319"/>
      <c r="AH75" s="319"/>
      <c r="AI75" s="319"/>
    </row>
    <row r="76" spans="1:80" ht="15" customHeight="1">
      <c r="A76" s="54"/>
      <c r="B76" s="802"/>
      <c r="C76" s="184">
        <v>1000</v>
      </c>
      <c r="D76" s="185" t="e">
        <f t="shared" si="23"/>
        <v>#REF!</v>
      </c>
      <c r="E76" s="185" t="e">
        <f t="shared" si="20"/>
        <v>#REF!</v>
      </c>
      <c r="F76" s="185" t="e">
        <f t="shared" si="20"/>
        <v>#REF!</v>
      </c>
      <c r="G76" s="185" t="e">
        <f t="shared" si="20"/>
        <v>#REF!</v>
      </c>
      <c r="H76" s="185" t="e">
        <f t="shared" si="20"/>
        <v>#REF!</v>
      </c>
      <c r="I76" s="185" t="e">
        <f t="shared" si="20"/>
        <v>#REF!</v>
      </c>
      <c r="J76" s="185" t="e">
        <f t="shared" si="20"/>
        <v>#REF!</v>
      </c>
      <c r="K76" s="185" t="e">
        <f t="shared" si="20"/>
        <v>#REF!</v>
      </c>
      <c r="L76" s="185" t="e">
        <f t="shared" si="20"/>
        <v>#REF!</v>
      </c>
      <c r="M76" s="270" t="e">
        <f t="shared" si="24"/>
        <v>#REF!</v>
      </c>
      <c r="N76" s="271" t="e">
        <f t="shared" si="21"/>
        <v>#REF!</v>
      </c>
      <c r="O76" s="271" t="e">
        <f t="shared" si="21"/>
        <v>#REF!</v>
      </c>
      <c r="P76" s="271" t="e">
        <f t="shared" si="21"/>
        <v>#REF!</v>
      </c>
      <c r="Q76" s="272" t="e">
        <f t="shared" si="21"/>
        <v>#REF!</v>
      </c>
      <c r="R76" s="54"/>
      <c r="S76" s="54"/>
      <c r="T76" s="54"/>
      <c r="U76" s="188"/>
      <c r="V76" s="185"/>
      <c r="W76" s="185"/>
      <c r="X76" s="185"/>
      <c r="Y76" s="185"/>
      <c r="Z76" s="185"/>
      <c r="AA76" s="185"/>
      <c r="AB76" s="185"/>
      <c r="AC76" s="185"/>
      <c r="AD76" s="185"/>
      <c r="AE76" s="185"/>
      <c r="AF76" s="185"/>
      <c r="AG76" s="185"/>
      <c r="AH76" s="185"/>
      <c r="AI76" s="185"/>
    </row>
    <row r="77" spans="1:80" ht="15" customHeight="1">
      <c r="A77" s="54"/>
      <c r="B77" s="802"/>
      <c r="C77" s="184">
        <v>1200</v>
      </c>
      <c r="D77" s="185" t="e">
        <f t="shared" si="23"/>
        <v>#REF!</v>
      </c>
      <c r="E77" s="185" t="e">
        <f t="shared" si="20"/>
        <v>#REF!</v>
      </c>
      <c r="F77" s="185" t="e">
        <f t="shared" si="20"/>
        <v>#REF!</v>
      </c>
      <c r="G77" s="185" t="e">
        <f t="shared" si="20"/>
        <v>#REF!</v>
      </c>
      <c r="H77" s="185" t="e">
        <f t="shared" si="20"/>
        <v>#REF!</v>
      </c>
      <c r="I77" s="185" t="e">
        <f t="shared" si="20"/>
        <v>#REF!</v>
      </c>
      <c r="J77" s="185" t="e">
        <f t="shared" si="20"/>
        <v>#REF!</v>
      </c>
      <c r="K77" s="185" t="e">
        <f t="shared" si="20"/>
        <v>#REF!</v>
      </c>
      <c r="L77" s="185" t="e">
        <f t="shared" si="20"/>
        <v>#REF!</v>
      </c>
      <c r="M77" s="270" t="e">
        <f t="shared" si="24"/>
        <v>#REF!</v>
      </c>
      <c r="N77" s="271" t="e">
        <f t="shared" si="21"/>
        <v>#REF!</v>
      </c>
      <c r="O77" s="271" t="e">
        <f t="shared" si="21"/>
        <v>#REF!</v>
      </c>
      <c r="P77" s="271" t="e">
        <f t="shared" si="21"/>
        <v>#REF!</v>
      </c>
      <c r="Q77" s="272" t="e">
        <f t="shared" si="21"/>
        <v>#REF!</v>
      </c>
      <c r="R77" s="54"/>
      <c r="S77" s="54"/>
      <c r="T77" s="54"/>
      <c r="U77" s="188"/>
      <c r="V77" s="185"/>
      <c r="W77" s="185"/>
      <c r="X77" s="185"/>
      <c r="Y77" s="185"/>
      <c r="Z77" s="185"/>
      <c r="AA77" s="185"/>
      <c r="AB77" s="185"/>
      <c r="AC77" s="185"/>
      <c r="AD77" s="185"/>
      <c r="AE77" s="185"/>
      <c r="AF77" s="185"/>
      <c r="AG77" s="185"/>
      <c r="AH77" s="185"/>
      <c r="AI77" s="185"/>
    </row>
    <row r="78" spans="1:80" ht="15" customHeight="1">
      <c r="A78" s="54"/>
      <c r="B78" s="802"/>
      <c r="C78" s="184">
        <v>1400</v>
      </c>
      <c r="D78" s="185" t="e">
        <f t="shared" si="23"/>
        <v>#REF!</v>
      </c>
      <c r="E78" s="185" t="e">
        <f t="shared" si="20"/>
        <v>#REF!</v>
      </c>
      <c r="F78" s="185" t="e">
        <f t="shared" si="20"/>
        <v>#REF!</v>
      </c>
      <c r="G78" s="185" t="e">
        <f t="shared" si="20"/>
        <v>#REF!</v>
      </c>
      <c r="H78" s="185" t="e">
        <f t="shared" si="20"/>
        <v>#REF!</v>
      </c>
      <c r="I78" s="185" t="e">
        <f t="shared" si="20"/>
        <v>#REF!</v>
      </c>
      <c r="J78" s="185" t="e">
        <f t="shared" si="20"/>
        <v>#REF!</v>
      </c>
      <c r="K78" s="185" t="e">
        <f t="shared" si="20"/>
        <v>#REF!</v>
      </c>
      <c r="L78" s="185" t="e">
        <f t="shared" si="20"/>
        <v>#REF!</v>
      </c>
      <c r="M78" s="270" t="e">
        <f t="shared" si="24"/>
        <v>#REF!</v>
      </c>
      <c r="N78" s="271" t="e">
        <f t="shared" si="21"/>
        <v>#REF!</v>
      </c>
      <c r="O78" s="271" t="e">
        <f t="shared" si="21"/>
        <v>#REF!</v>
      </c>
      <c r="P78" s="271" t="e">
        <f t="shared" si="21"/>
        <v>#REF!</v>
      </c>
      <c r="Q78" s="272" t="e">
        <f t="shared" si="21"/>
        <v>#REF!</v>
      </c>
      <c r="R78" s="54"/>
      <c r="Y78" s="54"/>
      <c r="Z78" s="54"/>
      <c r="AA78" s="54"/>
      <c r="AB78" s="54"/>
    </row>
    <row r="79" spans="1:80" ht="15" customHeight="1">
      <c r="A79" s="54"/>
      <c r="B79" s="802"/>
      <c r="C79" s="184">
        <v>1600</v>
      </c>
      <c r="D79" s="185" t="e">
        <f t="shared" si="23"/>
        <v>#REF!</v>
      </c>
      <c r="E79" s="185" t="e">
        <f t="shared" si="20"/>
        <v>#REF!</v>
      </c>
      <c r="F79" s="185" t="e">
        <f t="shared" si="20"/>
        <v>#REF!</v>
      </c>
      <c r="G79" s="185" t="e">
        <f t="shared" si="20"/>
        <v>#REF!</v>
      </c>
      <c r="H79" s="185" t="e">
        <f t="shared" si="20"/>
        <v>#REF!</v>
      </c>
      <c r="I79" s="185" t="e">
        <f t="shared" si="20"/>
        <v>#REF!</v>
      </c>
      <c r="J79" s="185" t="e">
        <f t="shared" si="20"/>
        <v>#REF!</v>
      </c>
      <c r="K79" s="185" t="e">
        <f t="shared" si="20"/>
        <v>#REF!</v>
      </c>
      <c r="L79" s="185" t="e">
        <f t="shared" si="20"/>
        <v>#REF!</v>
      </c>
      <c r="M79" s="270" t="e">
        <f t="shared" si="24"/>
        <v>#REF!</v>
      </c>
      <c r="N79" s="271" t="e">
        <f t="shared" si="21"/>
        <v>#REF!</v>
      </c>
      <c r="O79" s="271" t="e">
        <f t="shared" si="21"/>
        <v>#REF!</v>
      </c>
      <c r="P79" s="271" t="e">
        <f t="shared" si="21"/>
        <v>#REF!</v>
      </c>
      <c r="Q79" s="272" t="e">
        <f t="shared" si="21"/>
        <v>#REF!</v>
      </c>
      <c r="R79" s="54"/>
      <c r="Y79" s="54"/>
      <c r="Z79" s="54"/>
      <c r="AA79" s="54"/>
      <c r="AB79" s="54"/>
    </row>
    <row r="80" spans="1:80" ht="15" customHeight="1">
      <c r="A80" s="54"/>
      <c r="B80" s="802"/>
      <c r="C80" s="184">
        <v>1800</v>
      </c>
      <c r="D80" s="185" t="e">
        <f t="shared" si="23"/>
        <v>#REF!</v>
      </c>
      <c r="E80" s="185" t="e">
        <f t="shared" si="20"/>
        <v>#REF!</v>
      </c>
      <c r="F80" s="185" t="e">
        <f t="shared" si="20"/>
        <v>#REF!</v>
      </c>
      <c r="G80" s="185" t="e">
        <f t="shared" si="20"/>
        <v>#REF!</v>
      </c>
      <c r="H80" s="185" t="e">
        <f t="shared" si="20"/>
        <v>#REF!</v>
      </c>
      <c r="I80" s="185" t="e">
        <f t="shared" si="20"/>
        <v>#REF!</v>
      </c>
      <c r="J80" s="185" t="e">
        <f t="shared" si="20"/>
        <v>#REF!</v>
      </c>
      <c r="K80" s="185" t="e">
        <f t="shared" si="20"/>
        <v>#REF!</v>
      </c>
      <c r="L80" s="185" t="e">
        <f t="shared" si="20"/>
        <v>#REF!</v>
      </c>
      <c r="M80" s="270" t="e">
        <f t="shared" si="24"/>
        <v>#REF!</v>
      </c>
      <c r="N80" s="271" t="e">
        <f t="shared" si="21"/>
        <v>#REF!</v>
      </c>
      <c r="O80" s="271" t="e">
        <f t="shared" si="21"/>
        <v>#REF!</v>
      </c>
      <c r="P80" s="271" t="e">
        <f t="shared" si="21"/>
        <v>#REF!</v>
      </c>
      <c r="Q80" s="272" t="e">
        <f t="shared" si="21"/>
        <v>#REF!</v>
      </c>
      <c r="R80" s="54"/>
      <c r="Y80" s="54"/>
      <c r="Z80" s="54"/>
      <c r="AA80" s="54"/>
      <c r="AB80" s="54"/>
    </row>
    <row r="81" spans="1:67" ht="15" customHeight="1">
      <c r="A81" s="54"/>
      <c r="B81" s="802"/>
      <c r="C81" s="184">
        <v>2000</v>
      </c>
      <c r="D81" s="185" t="e">
        <f t="shared" si="23"/>
        <v>#REF!</v>
      </c>
      <c r="E81" s="185" t="e">
        <f t="shared" si="20"/>
        <v>#REF!</v>
      </c>
      <c r="F81" s="185" t="e">
        <f t="shared" si="20"/>
        <v>#REF!</v>
      </c>
      <c r="G81" s="185" t="e">
        <f t="shared" si="20"/>
        <v>#REF!</v>
      </c>
      <c r="H81" s="185" t="e">
        <f t="shared" si="20"/>
        <v>#REF!</v>
      </c>
      <c r="I81" s="185" t="e">
        <f t="shared" si="20"/>
        <v>#REF!</v>
      </c>
      <c r="J81" s="185" t="e">
        <f t="shared" si="20"/>
        <v>#REF!</v>
      </c>
      <c r="K81" s="185" t="e">
        <f t="shared" si="20"/>
        <v>#REF!</v>
      </c>
      <c r="L81" s="185" t="e">
        <f t="shared" si="20"/>
        <v>#REF!</v>
      </c>
      <c r="M81" s="270" t="e">
        <f t="shared" si="24"/>
        <v>#REF!</v>
      </c>
      <c r="N81" s="271" t="e">
        <f t="shared" si="21"/>
        <v>#REF!</v>
      </c>
      <c r="O81" s="271" t="e">
        <f t="shared" si="21"/>
        <v>#REF!</v>
      </c>
      <c r="P81" s="271" t="e">
        <f t="shared" si="21"/>
        <v>#REF!</v>
      </c>
      <c r="Q81" s="272" t="e">
        <f t="shared" si="21"/>
        <v>#REF!</v>
      </c>
      <c r="R81" s="54"/>
      <c r="AA81" s="54"/>
      <c r="AB81" s="54"/>
      <c r="AC81" s="54"/>
      <c r="AD81" s="54"/>
      <c r="AS81" s="3">
        <f>AU81-$W$4</f>
        <v>6.999999999999984E-2</v>
      </c>
      <c r="AU81" s="1">
        <v>3.51</v>
      </c>
      <c r="AV81" t="s">
        <v>112</v>
      </c>
    </row>
    <row r="82" spans="1:67" ht="12.95" customHeight="1">
      <c r="A82" s="54"/>
      <c r="B82" s="802"/>
      <c r="C82" s="184">
        <v>2200</v>
      </c>
      <c r="D82" s="185" t="e">
        <f t="shared" si="23"/>
        <v>#REF!</v>
      </c>
      <c r="E82" s="185" t="e">
        <f t="shared" si="20"/>
        <v>#REF!</v>
      </c>
      <c r="F82" s="185" t="e">
        <f t="shared" si="20"/>
        <v>#REF!</v>
      </c>
      <c r="G82" s="185" t="e">
        <f t="shared" si="20"/>
        <v>#REF!</v>
      </c>
      <c r="H82" s="185" t="e">
        <f t="shared" si="20"/>
        <v>#REF!</v>
      </c>
      <c r="I82" s="185" t="e">
        <f t="shared" si="20"/>
        <v>#REF!</v>
      </c>
      <c r="J82" s="185" t="e">
        <f t="shared" si="20"/>
        <v>#REF!</v>
      </c>
      <c r="K82" s="185" t="e">
        <f t="shared" si="20"/>
        <v>#REF!</v>
      </c>
      <c r="L82" s="185" t="e">
        <f t="shared" si="20"/>
        <v>#REF!</v>
      </c>
      <c r="M82" s="270" t="e">
        <f t="shared" si="24"/>
        <v>#REF!</v>
      </c>
      <c r="N82" s="271" t="e">
        <f t="shared" si="21"/>
        <v>#REF!</v>
      </c>
      <c r="O82" s="271" t="e">
        <f t="shared" si="21"/>
        <v>#REF!</v>
      </c>
      <c r="P82" s="271" t="e">
        <f t="shared" si="21"/>
        <v>#REF!</v>
      </c>
      <c r="Q82" s="272" t="e">
        <f t="shared" si="21"/>
        <v>#REF!</v>
      </c>
      <c r="R82" s="54"/>
      <c r="AS82" s="3">
        <f>AU82-$W$4</f>
        <v>-0.22999999999999998</v>
      </c>
      <c r="AU82" s="1">
        <v>3.21</v>
      </c>
      <c r="AV82" t="s">
        <v>113</v>
      </c>
    </row>
    <row r="83" spans="1:67" ht="20.100000000000001" customHeight="1">
      <c r="A83" s="54"/>
      <c r="B83" s="802"/>
      <c r="C83" s="184">
        <v>2400</v>
      </c>
      <c r="D83" s="185" t="e">
        <f t="shared" si="23"/>
        <v>#REF!</v>
      </c>
      <c r="E83" s="185" t="e">
        <f t="shared" si="20"/>
        <v>#REF!</v>
      </c>
      <c r="F83" s="185" t="e">
        <f t="shared" si="20"/>
        <v>#REF!</v>
      </c>
      <c r="G83" s="185" t="e">
        <f t="shared" si="20"/>
        <v>#REF!</v>
      </c>
      <c r="H83" s="185" t="e">
        <f t="shared" si="20"/>
        <v>#REF!</v>
      </c>
      <c r="I83" s="185" t="e">
        <f t="shared" si="20"/>
        <v>#REF!</v>
      </c>
      <c r="J83" s="185" t="e">
        <f t="shared" si="20"/>
        <v>#REF!</v>
      </c>
      <c r="K83" s="185" t="e">
        <f t="shared" si="20"/>
        <v>#REF!</v>
      </c>
      <c r="L83" s="185" t="e">
        <f t="shared" si="20"/>
        <v>#REF!</v>
      </c>
      <c r="M83" s="270" t="e">
        <f t="shared" si="24"/>
        <v>#REF!</v>
      </c>
      <c r="N83" s="271" t="e">
        <f t="shared" si="21"/>
        <v>#REF!</v>
      </c>
      <c r="O83" s="271" t="e">
        <f t="shared" si="21"/>
        <v>#REF!</v>
      </c>
      <c r="P83" s="271" t="e">
        <f t="shared" si="21"/>
        <v>#REF!</v>
      </c>
      <c r="Q83" s="272" t="e">
        <f t="shared" si="21"/>
        <v>#REF!</v>
      </c>
      <c r="R83" s="54"/>
      <c r="X83" s="793"/>
      <c r="Y83" s="310"/>
      <c r="Z83" s="310"/>
      <c r="AA83" s="310"/>
      <c r="AB83" s="310"/>
      <c r="AC83" s="310"/>
      <c r="AD83" s="310"/>
      <c r="AE83" s="310"/>
      <c r="AF83" s="310"/>
      <c r="AG83" s="310"/>
      <c r="AH83" s="310"/>
      <c r="AI83" s="310"/>
      <c r="AJ83" s="310"/>
      <c r="AK83" s="310"/>
      <c r="AL83" s="310"/>
      <c r="AS83" s="3">
        <f t="shared" ref="AS83:AS90" si="25">AU83-$W$4</f>
        <v>0.39999999999999991</v>
      </c>
      <c r="AU83" s="1">
        <v>3.84</v>
      </c>
      <c r="AV83" t="s">
        <v>114</v>
      </c>
    </row>
    <row r="84" spans="1:67" ht="20.100000000000001" customHeight="1">
      <c r="A84" s="54"/>
      <c r="B84" s="802"/>
      <c r="C84" s="184">
        <v>2600</v>
      </c>
      <c r="D84" s="185" t="e">
        <f t="shared" si="23"/>
        <v>#REF!</v>
      </c>
      <c r="E84" s="185" t="e">
        <f t="shared" si="20"/>
        <v>#REF!</v>
      </c>
      <c r="F84" s="185" t="e">
        <f t="shared" si="20"/>
        <v>#REF!</v>
      </c>
      <c r="G84" s="185" t="e">
        <f t="shared" si="20"/>
        <v>#REF!</v>
      </c>
      <c r="H84" s="185" t="e">
        <f t="shared" si="20"/>
        <v>#REF!</v>
      </c>
      <c r="I84" s="185" t="e">
        <f t="shared" si="20"/>
        <v>#REF!</v>
      </c>
      <c r="J84" s="185" t="e">
        <f t="shared" si="20"/>
        <v>#REF!</v>
      </c>
      <c r="K84" s="185" t="e">
        <f t="shared" si="20"/>
        <v>#REF!</v>
      </c>
      <c r="L84" s="185" t="e">
        <f t="shared" si="20"/>
        <v>#REF!</v>
      </c>
      <c r="M84" s="270" t="e">
        <f t="shared" si="24"/>
        <v>#REF!</v>
      </c>
      <c r="N84" s="271" t="e">
        <f t="shared" si="21"/>
        <v>#REF!</v>
      </c>
      <c r="O84" s="271" t="e">
        <f t="shared" si="21"/>
        <v>#REF!</v>
      </c>
      <c r="P84" s="271" t="e">
        <f t="shared" si="21"/>
        <v>#REF!</v>
      </c>
      <c r="Q84" s="272" t="e">
        <f t="shared" si="21"/>
        <v>#REF!</v>
      </c>
      <c r="R84" s="54"/>
      <c r="AS84" s="3">
        <f t="shared" si="25"/>
        <v>1.4700000000000002</v>
      </c>
      <c r="AU84" s="1">
        <v>4.91</v>
      </c>
      <c r="AV84" t="s">
        <v>115</v>
      </c>
    </row>
    <row r="85" spans="1:67" ht="15" customHeight="1">
      <c r="A85" s="54"/>
      <c r="B85" s="802"/>
      <c r="C85" s="184">
        <v>2800</v>
      </c>
      <c r="D85" s="185" t="e">
        <f t="shared" si="23"/>
        <v>#REF!</v>
      </c>
      <c r="E85" s="185" t="e">
        <f t="shared" si="20"/>
        <v>#REF!</v>
      </c>
      <c r="F85" s="185" t="e">
        <f t="shared" si="20"/>
        <v>#REF!</v>
      </c>
      <c r="G85" s="185" t="e">
        <f t="shared" si="20"/>
        <v>#REF!</v>
      </c>
      <c r="H85" s="185" t="e">
        <f t="shared" si="20"/>
        <v>#REF!</v>
      </c>
      <c r="I85" s="185" t="e">
        <f t="shared" si="20"/>
        <v>#REF!</v>
      </c>
      <c r="J85" s="185" t="e">
        <f t="shared" si="20"/>
        <v>#REF!</v>
      </c>
      <c r="K85" s="185" t="e">
        <f t="shared" si="20"/>
        <v>#REF!</v>
      </c>
      <c r="L85" s="186" t="e">
        <f t="shared" si="20"/>
        <v>#REF!</v>
      </c>
      <c r="M85" s="270" t="e">
        <f t="shared" si="24"/>
        <v>#REF!</v>
      </c>
      <c r="N85" s="271" t="e">
        <f t="shared" si="21"/>
        <v>#REF!</v>
      </c>
      <c r="O85" s="271" t="e">
        <f t="shared" si="21"/>
        <v>#REF!</v>
      </c>
      <c r="P85" s="271" t="e">
        <f t="shared" si="21"/>
        <v>#REF!</v>
      </c>
      <c r="Q85" s="272" t="e">
        <f t="shared" si="21"/>
        <v>#REF!</v>
      </c>
      <c r="R85" s="54"/>
      <c r="Y85" s="320">
        <v>600</v>
      </c>
      <c r="Z85" s="320">
        <v>800</v>
      </c>
      <c r="AA85" s="320">
        <v>1000</v>
      </c>
      <c r="AB85" s="320">
        <v>1200</v>
      </c>
      <c r="AC85" s="320">
        <v>1400</v>
      </c>
      <c r="AD85" s="320">
        <v>1600</v>
      </c>
      <c r="AE85" s="320">
        <v>1800</v>
      </c>
      <c r="AF85" s="320">
        <v>2000</v>
      </c>
      <c r="AG85" s="320">
        <v>2200</v>
      </c>
      <c r="AH85" s="320">
        <v>2400</v>
      </c>
      <c r="AI85" s="320">
        <v>2600</v>
      </c>
      <c r="AJ85" s="320">
        <v>2800</v>
      </c>
      <c r="AK85" s="320">
        <v>3000</v>
      </c>
      <c r="AL85" s="321">
        <v>3200</v>
      </c>
      <c r="AS85" s="3">
        <f t="shared" si="25"/>
        <v>0.14000000000000012</v>
      </c>
      <c r="AU85" s="1">
        <v>3.58</v>
      </c>
      <c r="AV85" t="s">
        <v>116</v>
      </c>
    </row>
    <row r="86" spans="1:67" ht="15" customHeight="1">
      <c r="A86" s="54"/>
      <c r="B86" s="802"/>
      <c r="C86" s="184">
        <v>3000</v>
      </c>
      <c r="D86" s="185" t="e">
        <f t="shared" si="23"/>
        <v>#REF!</v>
      </c>
      <c r="E86" s="185" t="e">
        <f t="shared" si="20"/>
        <v>#REF!</v>
      </c>
      <c r="F86" s="185" t="e">
        <f t="shared" si="20"/>
        <v>#REF!</v>
      </c>
      <c r="G86" s="185" t="e">
        <f t="shared" si="20"/>
        <v>#REF!</v>
      </c>
      <c r="H86" s="185" t="e">
        <f t="shared" si="20"/>
        <v>#REF!</v>
      </c>
      <c r="I86" s="185" t="e">
        <f t="shared" si="20"/>
        <v>#REF!</v>
      </c>
      <c r="J86" s="185" t="e">
        <f t="shared" si="20"/>
        <v>#REF!</v>
      </c>
      <c r="K86" s="185" t="e">
        <f t="shared" si="20"/>
        <v>#REF!</v>
      </c>
      <c r="L86" s="186" t="e">
        <f t="shared" si="20"/>
        <v>#REF!</v>
      </c>
      <c r="M86" s="270" t="e">
        <f t="shared" si="24"/>
        <v>#REF!</v>
      </c>
      <c r="N86" s="271" t="e">
        <f t="shared" si="21"/>
        <v>#REF!</v>
      </c>
      <c r="O86" s="271" t="e">
        <f t="shared" si="21"/>
        <v>#REF!</v>
      </c>
      <c r="P86" s="271" t="e">
        <f t="shared" si="21"/>
        <v>#REF!</v>
      </c>
      <c r="Q86" s="272" t="e">
        <f t="shared" si="21"/>
        <v>#REF!</v>
      </c>
      <c r="R86" s="54"/>
      <c r="X86" s="317" t="str">
        <f t="shared" ref="X86:X95" si="26">AV81</f>
        <v>OVAL Colour BOTTOM RAIL</v>
      </c>
      <c r="Y86" s="310">
        <f>INT((((Y$85/1000*$AS81)*$AV$1)))</f>
        <v>0</v>
      </c>
      <c r="Z86" s="310">
        <f t="shared" ref="Z86:AL95" si="27">INT((((Z$85/1000*$AS80)*$AV$1)))</f>
        <v>0</v>
      </c>
      <c r="AA86" s="310">
        <f t="shared" si="27"/>
        <v>0</v>
      </c>
      <c r="AB86" s="310">
        <f t="shared" si="27"/>
        <v>0</v>
      </c>
      <c r="AC86" s="310">
        <f t="shared" si="27"/>
        <v>0</v>
      </c>
      <c r="AD86" s="310">
        <f t="shared" si="27"/>
        <v>0</v>
      </c>
      <c r="AE86" s="310">
        <f t="shared" si="27"/>
        <v>0</v>
      </c>
      <c r="AF86" s="310">
        <f t="shared" si="27"/>
        <v>0</v>
      </c>
      <c r="AG86" s="310">
        <f t="shared" si="27"/>
        <v>0</v>
      </c>
      <c r="AH86" s="310">
        <f t="shared" si="27"/>
        <v>0</v>
      </c>
      <c r="AI86" s="310">
        <f t="shared" si="27"/>
        <v>0</v>
      </c>
      <c r="AJ86" s="310">
        <f t="shared" si="27"/>
        <v>0</v>
      </c>
      <c r="AK86" s="310">
        <f t="shared" si="27"/>
        <v>0</v>
      </c>
      <c r="AL86" s="310">
        <f t="shared" si="27"/>
        <v>0</v>
      </c>
      <c r="AS86" s="3">
        <f t="shared" si="25"/>
        <v>-0.33000000000000007</v>
      </c>
      <c r="AU86" s="1">
        <v>3.11</v>
      </c>
      <c r="AV86" t="s">
        <v>117</v>
      </c>
    </row>
    <row r="87" spans="1:67" ht="15" customHeight="1">
      <c r="B87" s="802"/>
      <c r="C87" s="184">
        <v>3200</v>
      </c>
      <c r="D87" s="185" t="e">
        <f t="shared" si="23"/>
        <v>#REF!</v>
      </c>
      <c r="E87" s="185" t="e">
        <f t="shared" si="20"/>
        <v>#REF!</v>
      </c>
      <c r="F87" s="185" t="e">
        <f t="shared" si="20"/>
        <v>#REF!</v>
      </c>
      <c r="G87" s="185" t="e">
        <f t="shared" si="20"/>
        <v>#REF!</v>
      </c>
      <c r="H87" s="185" t="e">
        <f t="shared" si="20"/>
        <v>#REF!</v>
      </c>
      <c r="I87" s="185" t="e">
        <f t="shared" si="20"/>
        <v>#REF!</v>
      </c>
      <c r="J87" s="185" t="e">
        <f t="shared" si="20"/>
        <v>#REF!</v>
      </c>
      <c r="K87" s="186" t="e">
        <f t="shared" si="20"/>
        <v>#REF!</v>
      </c>
      <c r="L87" s="186" t="e">
        <f t="shared" si="20"/>
        <v>#REF!</v>
      </c>
      <c r="M87" s="270" t="e">
        <f t="shared" si="24"/>
        <v>#REF!</v>
      </c>
      <c r="N87" s="271" t="e">
        <f t="shared" si="21"/>
        <v>#REF!</v>
      </c>
      <c r="O87" s="271" t="e">
        <f t="shared" si="21"/>
        <v>#REF!</v>
      </c>
      <c r="P87" s="271" t="e">
        <f t="shared" si="21"/>
        <v>#REF!</v>
      </c>
      <c r="Q87" s="272" t="e">
        <f t="shared" si="21"/>
        <v>#REF!</v>
      </c>
      <c r="X87" s="317" t="str">
        <f t="shared" si="26"/>
        <v>OVAL Anod BOTTOM RAIL</v>
      </c>
      <c r="Y87" s="310">
        <f>INT((((Y$85/1000*$AS82)*$AV$1)))</f>
        <v>-1</v>
      </c>
      <c r="Z87" s="310">
        <f t="shared" si="27"/>
        <v>0</v>
      </c>
      <c r="AA87" s="310">
        <f t="shared" si="27"/>
        <v>0</v>
      </c>
      <c r="AB87" s="310">
        <f t="shared" si="27"/>
        <v>0</v>
      </c>
      <c r="AC87" s="310">
        <f t="shared" si="27"/>
        <v>0</v>
      </c>
      <c r="AD87" s="310">
        <f t="shared" si="27"/>
        <v>0</v>
      </c>
      <c r="AE87" s="310">
        <f t="shared" si="27"/>
        <v>0</v>
      </c>
      <c r="AF87" s="310">
        <f t="shared" si="27"/>
        <v>0</v>
      </c>
      <c r="AG87" s="310">
        <f t="shared" si="27"/>
        <v>0</v>
      </c>
      <c r="AH87" s="310">
        <f t="shared" si="27"/>
        <v>0</v>
      </c>
      <c r="AI87" s="310">
        <f t="shared" si="27"/>
        <v>0</v>
      </c>
      <c r="AJ87" s="310">
        <f t="shared" si="27"/>
        <v>0</v>
      </c>
      <c r="AK87" s="310">
        <f t="shared" si="27"/>
        <v>0</v>
      </c>
      <c r="AL87" s="310">
        <f t="shared" si="27"/>
        <v>0</v>
      </c>
      <c r="AS87" s="3">
        <f t="shared" si="25"/>
        <v>0.18000000000000016</v>
      </c>
      <c r="AU87" s="1">
        <v>3.62</v>
      </c>
      <c r="AV87" t="s">
        <v>118</v>
      </c>
    </row>
    <row r="88" spans="1:67" ht="15" customHeight="1">
      <c r="B88" s="802"/>
      <c r="C88" s="184">
        <v>3400</v>
      </c>
      <c r="D88" s="185" t="e">
        <f t="shared" si="23"/>
        <v>#REF!</v>
      </c>
      <c r="E88" s="185" t="e">
        <f t="shared" si="20"/>
        <v>#REF!</v>
      </c>
      <c r="F88" s="185" t="e">
        <f t="shared" si="20"/>
        <v>#REF!</v>
      </c>
      <c r="G88" s="185" t="e">
        <f t="shared" si="20"/>
        <v>#REF!</v>
      </c>
      <c r="H88" s="185" t="e">
        <f t="shared" si="20"/>
        <v>#REF!</v>
      </c>
      <c r="I88" s="185" t="e">
        <f t="shared" si="20"/>
        <v>#REF!</v>
      </c>
      <c r="J88" s="185" t="e">
        <f t="shared" si="20"/>
        <v>#REF!</v>
      </c>
      <c r="K88" s="186" t="e">
        <f t="shared" si="20"/>
        <v>#REF!</v>
      </c>
      <c r="L88" s="186" t="e">
        <f t="shared" si="20"/>
        <v>#REF!</v>
      </c>
      <c r="M88" s="270" t="e">
        <f t="shared" si="24"/>
        <v>#REF!</v>
      </c>
      <c r="N88" s="271" t="e">
        <f t="shared" si="21"/>
        <v>#REF!</v>
      </c>
      <c r="O88" s="271" t="e">
        <f t="shared" si="21"/>
        <v>#REF!</v>
      </c>
      <c r="P88" s="271" t="e">
        <f t="shared" si="21"/>
        <v>#REF!</v>
      </c>
      <c r="Q88" s="272" t="e">
        <f t="shared" si="21"/>
        <v>#REF!</v>
      </c>
      <c r="X88" s="317" t="str">
        <f t="shared" si="26"/>
        <v>OVAL Bronze Pearl BOTTOM RAIL</v>
      </c>
      <c r="Y88" s="310">
        <f t="shared" ref="Y88:Y95" si="28">INT((((Y$85/1000*$AS82)*$AV$1)))</f>
        <v>-1</v>
      </c>
      <c r="Z88" s="310">
        <f t="shared" si="27"/>
        <v>-1</v>
      </c>
      <c r="AA88" s="310">
        <f t="shared" si="27"/>
        <v>-1</v>
      </c>
      <c r="AB88" s="310">
        <f t="shared" si="27"/>
        <v>-1</v>
      </c>
      <c r="AC88" s="310">
        <f t="shared" si="27"/>
        <v>-1</v>
      </c>
      <c r="AD88" s="310">
        <f t="shared" si="27"/>
        <v>-1</v>
      </c>
      <c r="AE88" s="310">
        <f t="shared" si="27"/>
        <v>-1</v>
      </c>
      <c r="AF88" s="310">
        <f t="shared" si="27"/>
        <v>-1</v>
      </c>
      <c r="AG88" s="310">
        <f t="shared" si="27"/>
        <v>-1</v>
      </c>
      <c r="AH88" s="310">
        <f t="shared" si="27"/>
        <v>-1</v>
      </c>
      <c r="AI88" s="310">
        <f t="shared" si="27"/>
        <v>-1</v>
      </c>
      <c r="AJ88" s="310">
        <f t="shared" si="27"/>
        <v>-1</v>
      </c>
      <c r="AK88" s="310">
        <f t="shared" si="27"/>
        <v>-1</v>
      </c>
      <c r="AL88" s="310">
        <f t="shared" si="27"/>
        <v>-1</v>
      </c>
      <c r="AS88" s="3">
        <f t="shared" si="25"/>
        <v>-0.12000000000000011</v>
      </c>
      <c r="AU88" s="1">
        <v>3.32</v>
      </c>
      <c r="AV88" t="s">
        <v>119</v>
      </c>
    </row>
    <row r="89" spans="1:67" ht="15" customHeight="1" thickBot="1">
      <c r="B89" s="802"/>
      <c r="C89" s="264">
        <v>3600</v>
      </c>
      <c r="D89" s="185" t="e">
        <f t="shared" si="23"/>
        <v>#REF!</v>
      </c>
      <c r="E89" s="185" t="e">
        <f t="shared" si="20"/>
        <v>#REF!</v>
      </c>
      <c r="F89" s="185" t="e">
        <f t="shared" si="20"/>
        <v>#REF!</v>
      </c>
      <c r="G89" s="185" t="e">
        <f t="shared" si="20"/>
        <v>#REF!</v>
      </c>
      <c r="H89" s="185" t="e">
        <f t="shared" si="20"/>
        <v>#REF!</v>
      </c>
      <c r="I89" s="185" t="e">
        <f t="shared" si="20"/>
        <v>#REF!</v>
      </c>
      <c r="J89" s="186" t="e">
        <f t="shared" si="20"/>
        <v>#REF!</v>
      </c>
      <c r="K89" s="186" t="e">
        <f t="shared" si="20"/>
        <v>#REF!</v>
      </c>
      <c r="L89" s="186" t="e">
        <f t="shared" si="20"/>
        <v>#REF!</v>
      </c>
      <c r="M89" s="297" t="e">
        <f t="shared" si="24"/>
        <v>#REF!</v>
      </c>
      <c r="N89" s="296" t="e">
        <f t="shared" si="21"/>
        <v>#REF!</v>
      </c>
      <c r="O89" s="296" t="e">
        <f t="shared" si="21"/>
        <v>#REF!</v>
      </c>
      <c r="P89" s="296" t="e">
        <f t="shared" si="21"/>
        <v>#REF!</v>
      </c>
      <c r="Q89" s="298" t="e">
        <f t="shared" si="21"/>
        <v>#REF!</v>
      </c>
      <c r="X89" s="317" t="str">
        <f t="shared" si="26"/>
        <v>OVAL Bright Silver BOTTOM RAIL</v>
      </c>
      <c r="Y89" s="310">
        <f t="shared" si="28"/>
        <v>0</v>
      </c>
      <c r="Z89" s="310">
        <f t="shared" si="27"/>
        <v>0</v>
      </c>
      <c r="AA89" s="310">
        <f t="shared" si="27"/>
        <v>0</v>
      </c>
      <c r="AB89" s="310">
        <f t="shared" si="27"/>
        <v>0</v>
      </c>
      <c r="AC89" s="310">
        <f t="shared" si="27"/>
        <v>0</v>
      </c>
      <c r="AD89" s="310">
        <f t="shared" si="27"/>
        <v>0</v>
      </c>
      <c r="AE89" s="310">
        <f t="shared" si="27"/>
        <v>0</v>
      </c>
      <c r="AF89" s="310">
        <f t="shared" si="27"/>
        <v>0</v>
      </c>
      <c r="AG89" s="310">
        <f t="shared" si="27"/>
        <v>0</v>
      </c>
      <c r="AH89" s="310">
        <f t="shared" si="27"/>
        <v>0</v>
      </c>
      <c r="AI89" s="310">
        <f t="shared" si="27"/>
        <v>1</v>
      </c>
      <c r="AJ89" s="310">
        <f t="shared" si="27"/>
        <v>1</v>
      </c>
      <c r="AK89" s="310">
        <f t="shared" si="27"/>
        <v>1</v>
      </c>
      <c r="AL89" s="310">
        <f t="shared" si="27"/>
        <v>1</v>
      </c>
      <c r="AS89" s="3">
        <f t="shared" si="25"/>
        <v>4.7100000000000009</v>
      </c>
      <c r="AU89" s="1">
        <v>8.15</v>
      </c>
      <c r="AV89" t="s">
        <v>120</v>
      </c>
    </row>
    <row r="90" spans="1:67" ht="15" customHeight="1" thickTop="1">
      <c r="B90" s="802"/>
      <c r="C90" s="265">
        <v>3800</v>
      </c>
      <c r="D90" s="299" t="e">
        <f>INT((((($F$7+$AP$2)+(D$22/1000*$F$13)+((D$22+100)*($C90+400)/1000000*$F$10))*$C$21+$F$5)*$C$20)+$AJ$19)</f>
        <v>#REF!</v>
      </c>
      <c r="E90" s="299" t="e">
        <f t="shared" ref="E90:L91" si="29">INT((((($F$7+$AP$2)+(E$22/1000*$F$13)+((E$22+100)*($C90+400)/1000000*$F$10))*$C$21+$F$5)*$C$20)+$AJ$19)</f>
        <v>#REF!</v>
      </c>
      <c r="F90" s="299" t="e">
        <f t="shared" si="29"/>
        <v>#REF!</v>
      </c>
      <c r="G90" s="299" t="e">
        <f t="shared" si="29"/>
        <v>#REF!</v>
      </c>
      <c r="H90" s="299" t="e">
        <f t="shared" si="29"/>
        <v>#REF!</v>
      </c>
      <c r="I90" s="299" t="e">
        <f t="shared" si="29"/>
        <v>#REF!</v>
      </c>
      <c r="J90" s="299" t="e">
        <f t="shared" si="29"/>
        <v>#REF!</v>
      </c>
      <c r="K90" s="299" t="e">
        <f t="shared" si="29"/>
        <v>#REF!</v>
      </c>
      <c r="L90" s="299" t="e">
        <f t="shared" si="29"/>
        <v>#REF!</v>
      </c>
      <c r="M90" s="294" t="e">
        <f>INT((((($F$7+$AP$2)+(M$22/1000*$F$14)+((M$22+100)*($C90+400)/1000000*$F$10))*$C$21+$F$5)*$C$20)+$AJ$19)</f>
        <v>#REF!</v>
      </c>
      <c r="N90" s="294" t="e">
        <f t="shared" ref="N90:Q91" si="30">INT((((($F$7+$AP$2)+(N$22/1000*$F$14)+((N$22+100)*($C90+400)/1000000*$F$9))*$C$21+$F$5)*$C$20)+$AJ$19)</f>
        <v>#REF!</v>
      </c>
      <c r="O90" s="294" t="e">
        <f t="shared" si="30"/>
        <v>#REF!</v>
      </c>
      <c r="P90" s="294" t="e">
        <f t="shared" si="30"/>
        <v>#REF!</v>
      </c>
      <c r="Q90" s="294" t="e">
        <f t="shared" si="30"/>
        <v>#REF!</v>
      </c>
      <c r="X90" s="317" t="str">
        <f t="shared" si="26"/>
        <v>FLAT Colour BOTTOM RAIL</v>
      </c>
      <c r="Y90" s="310">
        <f t="shared" si="28"/>
        <v>0</v>
      </c>
      <c r="Z90" s="310">
        <f t="shared" si="27"/>
        <v>1</v>
      </c>
      <c r="AA90" s="310">
        <f t="shared" si="27"/>
        <v>1</v>
      </c>
      <c r="AB90" s="310">
        <f t="shared" si="27"/>
        <v>1</v>
      </c>
      <c r="AC90" s="310">
        <f t="shared" si="27"/>
        <v>2</v>
      </c>
      <c r="AD90" s="310">
        <f t="shared" si="27"/>
        <v>2</v>
      </c>
      <c r="AE90" s="310">
        <f t="shared" si="27"/>
        <v>2</v>
      </c>
      <c r="AF90" s="310">
        <f t="shared" si="27"/>
        <v>2</v>
      </c>
      <c r="AG90" s="310">
        <f t="shared" si="27"/>
        <v>3</v>
      </c>
      <c r="AH90" s="310">
        <f t="shared" si="27"/>
        <v>3</v>
      </c>
      <c r="AI90" s="310">
        <f t="shared" si="27"/>
        <v>3</v>
      </c>
      <c r="AJ90" s="310">
        <f t="shared" si="27"/>
        <v>4</v>
      </c>
      <c r="AK90" s="310">
        <f t="shared" si="27"/>
        <v>4</v>
      </c>
      <c r="AL90" s="310">
        <f t="shared" si="27"/>
        <v>4</v>
      </c>
      <c r="AS90" s="3">
        <f t="shared" si="25"/>
        <v>3.3800000000000003</v>
      </c>
      <c r="AU90" s="1">
        <v>6.82</v>
      </c>
      <c r="AV90" t="s">
        <v>121</v>
      </c>
    </row>
    <row r="91" spans="1:67" ht="15" customHeight="1" thickBot="1">
      <c r="B91" s="802"/>
      <c r="C91" s="266">
        <v>4000</v>
      </c>
      <c r="D91" s="300" t="e">
        <f>INT((((($F$7+$AP$2)+(D$22/1000*$F$13)+((D$22+100)*($C91+400)/1000000*$F$10))*$C$21+$F$5)*$C$20)+$AJ$19)</f>
        <v>#REF!</v>
      </c>
      <c r="E91" s="300" t="e">
        <f t="shared" si="29"/>
        <v>#REF!</v>
      </c>
      <c r="F91" s="300" t="e">
        <f t="shared" si="29"/>
        <v>#REF!</v>
      </c>
      <c r="G91" s="300" t="e">
        <f t="shared" si="29"/>
        <v>#REF!</v>
      </c>
      <c r="H91" s="300" t="e">
        <f t="shared" si="29"/>
        <v>#REF!</v>
      </c>
      <c r="I91" s="300" t="e">
        <f t="shared" si="29"/>
        <v>#REF!</v>
      </c>
      <c r="J91" s="300" t="e">
        <f t="shared" si="29"/>
        <v>#REF!</v>
      </c>
      <c r="K91" s="300" t="e">
        <f t="shared" si="29"/>
        <v>#REF!</v>
      </c>
      <c r="L91" s="300" t="e">
        <f t="shared" si="29"/>
        <v>#REF!</v>
      </c>
      <c r="M91" s="271" t="e">
        <f>INT((((($F$7+$AP$2)+(M$22/1000*$F$14)+((M$22+100)*($C91+400)/1000000*$F$10))*$C$21+$F$5)*$C$20)+$AJ$19)</f>
        <v>#REF!</v>
      </c>
      <c r="N91" s="271" t="e">
        <f t="shared" si="30"/>
        <v>#REF!</v>
      </c>
      <c r="O91" s="271" t="e">
        <f t="shared" si="30"/>
        <v>#REF!</v>
      </c>
      <c r="P91" s="271" t="e">
        <f t="shared" si="30"/>
        <v>#REF!</v>
      </c>
      <c r="Q91" s="271" t="e">
        <f t="shared" si="30"/>
        <v>#REF!</v>
      </c>
      <c r="X91" s="317" t="str">
        <f t="shared" si="26"/>
        <v>FLAT Anod BOTTOM RAIL</v>
      </c>
      <c r="Y91" s="310">
        <f t="shared" si="28"/>
        <v>0</v>
      </c>
      <c r="Z91" s="310">
        <f t="shared" si="27"/>
        <v>0</v>
      </c>
      <c r="AA91" s="310">
        <f t="shared" si="27"/>
        <v>0</v>
      </c>
      <c r="AB91" s="310">
        <f t="shared" si="27"/>
        <v>0</v>
      </c>
      <c r="AC91" s="310">
        <f t="shared" si="27"/>
        <v>0</v>
      </c>
      <c r="AD91" s="310">
        <f t="shared" si="27"/>
        <v>0</v>
      </c>
      <c r="AE91" s="310">
        <f t="shared" si="27"/>
        <v>0</v>
      </c>
      <c r="AF91" s="310">
        <f t="shared" si="27"/>
        <v>0</v>
      </c>
      <c r="AG91" s="310">
        <f t="shared" si="27"/>
        <v>0</v>
      </c>
      <c r="AH91" s="310">
        <f t="shared" si="27"/>
        <v>0</v>
      </c>
      <c r="AI91" s="310">
        <f t="shared" si="27"/>
        <v>0</v>
      </c>
      <c r="AJ91" s="310">
        <f t="shared" si="27"/>
        <v>0</v>
      </c>
      <c r="AK91" s="310">
        <f t="shared" si="27"/>
        <v>0</v>
      </c>
      <c r="AL91" s="310">
        <f t="shared" si="27"/>
        <v>0</v>
      </c>
    </row>
    <row r="92" spans="1:67" ht="30" customHeight="1" thickBot="1">
      <c r="B92" s="79"/>
      <c r="C92" s="805" t="s">
        <v>71</v>
      </c>
      <c r="D92" s="806"/>
      <c r="E92" s="806"/>
      <c r="F92" s="806"/>
      <c r="G92" s="806"/>
      <c r="H92" s="807"/>
      <c r="I92" s="817" t="s">
        <v>90</v>
      </c>
      <c r="J92" s="818"/>
      <c r="K92" s="818"/>
      <c r="L92" s="819"/>
      <c r="M92" s="811" t="s">
        <v>91</v>
      </c>
      <c r="N92" s="812"/>
      <c r="O92" s="812"/>
      <c r="P92" s="812"/>
      <c r="Q92" s="813"/>
      <c r="X92" s="317" t="str">
        <f t="shared" si="26"/>
        <v>ROUND Colour BOTTOM RAIL</v>
      </c>
      <c r="Y92" s="310">
        <f t="shared" si="28"/>
        <v>-1</v>
      </c>
      <c r="Z92" s="310">
        <f t="shared" si="27"/>
        <v>-1</v>
      </c>
      <c r="AA92" s="310">
        <f t="shared" si="27"/>
        <v>-1</v>
      </c>
      <c r="AB92" s="310">
        <f t="shared" si="27"/>
        <v>-1</v>
      </c>
      <c r="AC92" s="310">
        <f t="shared" si="27"/>
        <v>-1</v>
      </c>
      <c r="AD92" s="310">
        <f t="shared" si="27"/>
        <v>-1</v>
      </c>
      <c r="AE92" s="310">
        <f t="shared" si="27"/>
        <v>-1</v>
      </c>
      <c r="AF92" s="310">
        <f t="shared" si="27"/>
        <v>-1</v>
      </c>
      <c r="AG92" s="310">
        <f t="shared" si="27"/>
        <v>-1</v>
      </c>
      <c r="AH92" s="310">
        <f t="shared" si="27"/>
        <v>-1</v>
      </c>
      <c r="AI92" s="310">
        <f t="shared" si="27"/>
        <v>-1</v>
      </c>
      <c r="AJ92" s="310">
        <f t="shared" si="27"/>
        <v>-1</v>
      </c>
      <c r="AK92" s="310">
        <f t="shared" si="27"/>
        <v>-1</v>
      </c>
      <c r="AL92" s="310">
        <f t="shared" si="27"/>
        <v>-2</v>
      </c>
    </row>
    <row r="93" spans="1:67" ht="15" customHeight="1" thickTop="1">
      <c r="C93" s="1"/>
      <c r="X93" s="317" t="str">
        <f t="shared" si="26"/>
        <v>ROUND Anod BOTTOM RAIL</v>
      </c>
      <c r="Y93" s="310">
        <f t="shared" si="28"/>
        <v>0</v>
      </c>
      <c r="Z93" s="310">
        <f t="shared" si="27"/>
        <v>0</v>
      </c>
      <c r="AA93" s="310">
        <f t="shared" si="27"/>
        <v>0</v>
      </c>
      <c r="AB93" s="310">
        <f t="shared" si="27"/>
        <v>0</v>
      </c>
      <c r="AC93" s="310">
        <f t="shared" si="27"/>
        <v>0</v>
      </c>
      <c r="AD93" s="310">
        <f t="shared" si="27"/>
        <v>0</v>
      </c>
      <c r="AE93" s="310">
        <f t="shared" si="27"/>
        <v>0</v>
      </c>
      <c r="AF93" s="310">
        <f t="shared" si="27"/>
        <v>0</v>
      </c>
      <c r="AG93" s="310">
        <f t="shared" si="27"/>
        <v>0</v>
      </c>
      <c r="AH93" s="310">
        <f t="shared" si="27"/>
        <v>0</v>
      </c>
      <c r="AI93" s="310">
        <f t="shared" si="27"/>
        <v>0</v>
      </c>
      <c r="AJ93" s="310">
        <f t="shared" si="27"/>
        <v>0</v>
      </c>
      <c r="AK93" s="310">
        <f t="shared" si="27"/>
        <v>0</v>
      </c>
      <c r="AL93" s="310">
        <f t="shared" si="27"/>
        <v>0</v>
      </c>
    </row>
    <row r="94" spans="1:67" ht="13.5">
      <c r="X94" s="317" t="str">
        <f t="shared" si="26"/>
        <v>F4115 Colour FLAT HEAVY DUTY BOTTOM RAIL</v>
      </c>
      <c r="Y94" s="310">
        <f t="shared" si="28"/>
        <v>-1</v>
      </c>
      <c r="Z94" s="310">
        <f t="shared" si="27"/>
        <v>-1</v>
      </c>
      <c r="AA94" s="310">
        <f t="shared" si="27"/>
        <v>-1</v>
      </c>
      <c r="AB94" s="310">
        <f t="shared" si="27"/>
        <v>-1</v>
      </c>
      <c r="AC94" s="310">
        <f t="shared" si="27"/>
        <v>-1</v>
      </c>
      <c r="AD94" s="310">
        <f t="shared" si="27"/>
        <v>-1</v>
      </c>
      <c r="AE94" s="310">
        <f t="shared" si="27"/>
        <v>-1</v>
      </c>
      <c r="AF94" s="310">
        <f t="shared" si="27"/>
        <v>-1</v>
      </c>
      <c r="AG94" s="310">
        <f t="shared" si="27"/>
        <v>-1</v>
      </c>
      <c r="AH94" s="310">
        <f t="shared" si="27"/>
        <v>-1</v>
      </c>
      <c r="AI94" s="310">
        <f t="shared" si="27"/>
        <v>-1</v>
      </c>
      <c r="AJ94" s="310">
        <f t="shared" si="27"/>
        <v>-1</v>
      </c>
      <c r="AK94" s="310">
        <f t="shared" si="27"/>
        <v>-1</v>
      </c>
      <c r="AL94" s="310">
        <f t="shared" si="27"/>
        <v>-1</v>
      </c>
    </row>
    <row r="95" spans="1:67" ht="16.5">
      <c r="B95" s="52"/>
      <c r="C95" s="53"/>
      <c r="D95" s="803" t="s">
        <v>49</v>
      </c>
      <c r="E95" s="803"/>
      <c r="F95" s="803"/>
      <c r="G95" s="803"/>
      <c r="H95" s="803"/>
      <c r="I95" s="803"/>
      <c r="J95" s="803"/>
      <c r="K95" s="803"/>
      <c r="L95" s="803"/>
      <c r="M95" s="803"/>
      <c r="N95" s="803"/>
      <c r="O95" s="803"/>
      <c r="P95" s="803"/>
      <c r="Q95" s="803"/>
      <c r="X95" s="317" t="str">
        <f t="shared" si="26"/>
        <v>F4115 Anod FLAT HEAVY DUTY BOTTOM RAIL</v>
      </c>
      <c r="Y95" s="310">
        <f t="shared" si="28"/>
        <v>2</v>
      </c>
      <c r="Z95" s="310">
        <f t="shared" si="27"/>
        <v>3</v>
      </c>
      <c r="AA95" s="310">
        <f t="shared" si="27"/>
        <v>4</v>
      </c>
      <c r="AB95" s="310">
        <f t="shared" si="27"/>
        <v>5</v>
      </c>
      <c r="AC95" s="310">
        <f t="shared" si="27"/>
        <v>6</v>
      </c>
      <c r="AD95" s="310">
        <f t="shared" si="27"/>
        <v>7</v>
      </c>
      <c r="AE95" s="310">
        <f t="shared" si="27"/>
        <v>8</v>
      </c>
      <c r="AF95" s="310">
        <f t="shared" si="27"/>
        <v>9</v>
      </c>
      <c r="AG95" s="310">
        <f t="shared" si="27"/>
        <v>10</v>
      </c>
      <c r="AH95" s="310">
        <f t="shared" si="27"/>
        <v>11</v>
      </c>
      <c r="AI95" s="310">
        <f t="shared" si="27"/>
        <v>12</v>
      </c>
      <c r="AJ95" s="310">
        <f t="shared" si="27"/>
        <v>13</v>
      </c>
      <c r="AK95" s="310">
        <f t="shared" si="27"/>
        <v>14</v>
      </c>
      <c r="AL95" s="310">
        <f t="shared" si="27"/>
        <v>15</v>
      </c>
    </row>
    <row r="96" spans="1:67" ht="16.5">
      <c r="B96" s="52" t="s">
        <v>78</v>
      </c>
      <c r="C96" s="53"/>
      <c r="D96" s="804" t="s">
        <v>79</v>
      </c>
      <c r="E96" s="804"/>
      <c r="F96" s="804"/>
      <c r="G96" s="804"/>
      <c r="H96" s="804"/>
      <c r="I96" s="804"/>
      <c r="J96" s="804"/>
      <c r="K96" s="804"/>
      <c r="L96" s="804"/>
      <c r="M96" s="804"/>
      <c r="N96" s="804"/>
      <c r="O96" s="804"/>
      <c r="P96" s="804"/>
      <c r="Q96" s="804"/>
      <c r="Y96" s="54"/>
      <c r="Z96" s="98"/>
      <c r="AA96" s="98"/>
      <c r="AB96" s="54"/>
      <c r="BO96" s="54"/>
    </row>
    <row r="97" spans="2:67" ht="17.25" thickBot="1">
      <c r="B97" s="54"/>
      <c r="C97" s="55"/>
      <c r="D97" s="189">
        <v>600</v>
      </c>
      <c r="E97" s="189">
        <v>800</v>
      </c>
      <c r="F97" s="189">
        <v>1000</v>
      </c>
      <c r="G97" s="189">
        <v>1200</v>
      </c>
      <c r="H97" s="189">
        <v>1400</v>
      </c>
      <c r="I97" s="189">
        <v>1600</v>
      </c>
      <c r="J97" s="189">
        <v>1800</v>
      </c>
      <c r="K97" s="189">
        <v>2000</v>
      </c>
      <c r="L97" s="189">
        <v>2200</v>
      </c>
      <c r="M97" s="262">
        <v>2400</v>
      </c>
      <c r="N97" s="262">
        <v>2600</v>
      </c>
      <c r="O97" s="262">
        <v>2800</v>
      </c>
      <c r="P97" s="262">
        <v>3000</v>
      </c>
      <c r="Q97" s="263">
        <v>3200</v>
      </c>
      <c r="Y97" s="54"/>
      <c r="Z97" s="98"/>
      <c r="AA97" s="98"/>
      <c r="AB97" s="54"/>
      <c r="BO97" s="54"/>
    </row>
    <row r="98" spans="2:67" ht="16.5">
      <c r="B98" s="802" t="s">
        <v>82</v>
      </c>
      <c r="C98" s="184">
        <v>600</v>
      </c>
      <c r="D98" s="185" t="e">
        <f>INT(((($F$7+$AP$2)+(D$22/1000*$F$13)+((D$22+100)*($C98+400)/1000000*$F$11))*$C$21+$F$5)*$C$20)</f>
        <v>#REF!</v>
      </c>
      <c r="E98" s="185" t="e">
        <f t="shared" ref="E98:L113" si="31">INT(((($F$7+$AP$2)+(E$22/1000*$F$13)+((E$22+100)*($C98+400)/1000000*$F$11))*$C$21+$F$5)*$C$20)</f>
        <v>#REF!</v>
      </c>
      <c r="F98" s="185" t="e">
        <f t="shared" si="31"/>
        <v>#REF!</v>
      </c>
      <c r="G98" s="185" t="e">
        <f t="shared" si="31"/>
        <v>#REF!</v>
      </c>
      <c r="H98" s="185" t="e">
        <f t="shared" si="31"/>
        <v>#REF!</v>
      </c>
      <c r="I98" s="185" t="e">
        <f t="shared" si="31"/>
        <v>#REF!</v>
      </c>
      <c r="J98" s="185" t="e">
        <f t="shared" si="31"/>
        <v>#REF!</v>
      </c>
      <c r="K98" s="185" t="e">
        <f t="shared" si="31"/>
        <v>#REF!</v>
      </c>
      <c r="L98" s="185" t="e">
        <f t="shared" si="31"/>
        <v>#REF!</v>
      </c>
      <c r="M98" s="267" t="e">
        <f>INT(((($F$7+$AP$2)+(M$22/1000*$F$14)+((M$22+100)*($C98+400)/1000000*$F$11))*$C$21+$F$5)*$C$20)</f>
        <v>#REF!</v>
      </c>
      <c r="N98" s="268" t="e">
        <f t="shared" ref="N98:Q113" si="32">INT(((($F$7+$AP$2)+(N$22/1000*$F$14)+((N$22+100)*($C98+400)/1000000*$F$11))*$C$21+$F$5)*$C$20)</f>
        <v>#REF!</v>
      </c>
      <c r="O98" s="268" t="e">
        <f t="shared" si="32"/>
        <v>#REF!</v>
      </c>
      <c r="P98" s="268" t="e">
        <f t="shared" si="32"/>
        <v>#REF!</v>
      </c>
      <c r="Q98" s="269" t="e">
        <f t="shared" si="32"/>
        <v>#REF!</v>
      </c>
      <c r="Y98" s="54"/>
      <c r="Z98"/>
      <c r="AA98"/>
      <c r="AB98" s="54"/>
      <c r="BO98" s="54"/>
    </row>
    <row r="99" spans="2:67" ht="16.5">
      <c r="B99" s="802"/>
      <c r="C99" s="184">
        <v>800</v>
      </c>
      <c r="D99" s="185" t="e">
        <f t="shared" ref="D99:D113" si="33">INT(((($F$7+$AP$2)+(D$22/1000*$F$13)+((D$22+100)*($C99+400)/1000000*$F$11))*$C$21+$F$5)*$C$20)</f>
        <v>#REF!</v>
      </c>
      <c r="E99" s="185" t="e">
        <f t="shared" si="31"/>
        <v>#REF!</v>
      </c>
      <c r="F99" s="185" t="e">
        <f t="shared" si="31"/>
        <v>#REF!</v>
      </c>
      <c r="G99" s="185" t="e">
        <f t="shared" si="31"/>
        <v>#REF!</v>
      </c>
      <c r="H99" s="185" t="e">
        <f t="shared" si="31"/>
        <v>#REF!</v>
      </c>
      <c r="I99" s="185" t="e">
        <f t="shared" si="31"/>
        <v>#REF!</v>
      </c>
      <c r="J99" s="185" t="e">
        <f t="shared" si="31"/>
        <v>#REF!</v>
      </c>
      <c r="K99" s="185" t="e">
        <f t="shared" si="31"/>
        <v>#REF!</v>
      </c>
      <c r="L99" s="185" t="e">
        <f t="shared" si="31"/>
        <v>#REF!</v>
      </c>
      <c r="M99" s="270" t="e">
        <f t="shared" ref="M99:M113" si="34">INT(((($F$7+$AP$2)+(M$22/1000*$F$14)+((M$22+100)*($C99+400)/1000000*$F$11))*$C$21+$F$5)*$C$20)</f>
        <v>#REF!</v>
      </c>
      <c r="N99" s="271" t="e">
        <f t="shared" si="32"/>
        <v>#REF!</v>
      </c>
      <c r="O99" s="271" t="e">
        <f t="shared" si="32"/>
        <v>#REF!</v>
      </c>
      <c r="P99" s="271" t="e">
        <f t="shared" si="32"/>
        <v>#REF!</v>
      </c>
      <c r="Q99" s="272" t="e">
        <f t="shared" si="32"/>
        <v>#REF!</v>
      </c>
      <c r="Y99" s="54"/>
      <c r="Z99"/>
      <c r="AA99"/>
      <c r="AB99" s="54"/>
      <c r="BO99" s="54"/>
    </row>
    <row r="100" spans="2:67" ht="16.5">
      <c r="B100" s="802"/>
      <c r="C100" s="184">
        <v>1000</v>
      </c>
      <c r="D100" s="185" t="e">
        <f t="shared" si="33"/>
        <v>#REF!</v>
      </c>
      <c r="E100" s="185" t="e">
        <f t="shared" si="31"/>
        <v>#REF!</v>
      </c>
      <c r="F100" s="185" t="e">
        <f t="shared" si="31"/>
        <v>#REF!</v>
      </c>
      <c r="G100" s="185" t="e">
        <f t="shared" si="31"/>
        <v>#REF!</v>
      </c>
      <c r="H100" s="185" t="e">
        <f t="shared" si="31"/>
        <v>#REF!</v>
      </c>
      <c r="I100" s="185" t="e">
        <f t="shared" si="31"/>
        <v>#REF!</v>
      </c>
      <c r="J100" s="185" t="e">
        <f t="shared" si="31"/>
        <v>#REF!</v>
      </c>
      <c r="K100" s="185" t="e">
        <f t="shared" si="31"/>
        <v>#REF!</v>
      </c>
      <c r="L100" s="185" t="e">
        <f t="shared" si="31"/>
        <v>#REF!</v>
      </c>
      <c r="M100" s="270" t="e">
        <f t="shared" si="34"/>
        <v>#REF!</v>
      </c>
      <c r="N100" s="271" t="e">
        <f t="shared" si="32"/>
        <v>#REF!</v>
      </c>
      <c r="O100" s="271" t="e">
        <f t="shared" si="32"/>
        <v>#REF!</v>
      </c>
      <c r="P100" s="271" t="e">
        <f t="shared" si="32"/>
        <v>#REF!</v>
      </c>
      <c r="Q100" s="272" t="e">
        <f t="shared" si="32"/>
        <v>#REF!</v>
      </c>
      <c r="Y100" s="54"/>
      <c r="Z100"/>
      <c r="AA100"/>
      <c r="AB100" s="54"/>
      <c r="BO100" s="54"/>
    </row>
    <row r="101" spans="2:67" ht="16.5">
      <c r="B101" s="802"/>
      <c r="C101" s="184">
        <v>1200</v>
      </c>
      <c r="D101" s="185" t="e">
        <f t="shared" si="33"/>
        <v>#REF!</v>
      </c>
      <c r="E101" s="185" t="e">
        <f t="shared" si="31"/>
        <v>#REF!</v>
      </c>
      <c r="F101" s="185" t="e">
        <f t="shared" si="31"/>
        <v>#REF!</v>
      </c>
      <c r="G101" s="185" t="e">
        <f t="shared" si="31"/>
        <v>#REF!</v>
      </c>
      <c r="H101" s="185" t="e">
        <f t="shared" si="31"/>
        <v>#REF!</v>
      </c>
      <c r="I101" s="185" t="e">
        <f t="shared" si="31"/>
        <v>#REF!</v>
      </c>
      <c r="J101" s="185" t="e">
        <f t="shared" si="31"/>
        <v>#REF!</v>
      </c>
      <c r="K101" s="185" t="e">
        <f t="shared" si="31"/>
        <v>#REF!</v>
      </c>
      <c r="L101" s="185" t="e">
        <f t="shared" si="31"/>
        <v>#REF!</v>
      </c>
      <c r="M101" s="270" t="e">
        <f t="shared" si="34"/>
        <v>#REF!</v>
      </c>
      <c r="N101" s="271" t="e">
        <f t="shared" si="32"/>
        <v>#REF!</v>
      </c>
      <c r="O101" s="271" t="e">
        <f t="shared" si="32"/>
        <v>#REF!</v>
      </c>
      <c r="P101" s="271" t="e">
        <f t="shared" si="32"/>
        <v>#REF!</v>
      </c>
      <c r="Q101" s="272" t="e">
        <f t="shared" si="32"/>
        <v>#REF!</v>
      </c>
      <c r="Y101" s="54"/>
      <c r="Z101"/>
      <c r="AA101"/>
      <c r="AB101" s="54"/>
      <c r="BO101" s="54"/>
    </row>
    <row r="102" spans="2:67" ht="16.5">
      <c r="B102" s="802"/>
      <c r="C102" s="184">
        <v>1400</v>
      </c>
      <c r="D102" s="185" t="e">
        <f t="shared" si="33"/>
        <v>#REF!</v>
      </c>
      <c r="E102" s="185" t="e">
        <f t="shared" si="31"/>
        <v>#REF!</v>
      </c>
      <c r="F102" s="185" t="e">
        <f t="shared" si="31"/>
        <v>#REF!</v>
      </c>
      <c r="G102" s="185" t="e">
        <f t="shared" si="31"/>
        <v>#REF!</v>
      </c>
      <c r="H102" s="185" t="e">
        <f t="shared" si="31"/>
        <v>#REF!</v>
      </c>
      <c r="I102" s="185" t="e">
        <f t="shared" si="31"/>
        <v>#REF!</v>
      </c>
      <c r="J102" s="185" t="e">
        <f t="shared" si="31"/>
        <v>#REF!</v>
      </c>
      <c r="K102" s="185" t="e">
        <f t="shared" si="31"/>
        <v>#REF!</v>
      </c>
      <c r="L102" s="185" t="e">
        <f t="shared" si="31"/>
        <v>#REF!</v>
      </c>
      <c r="M102" s="270" t="e">
        <f t="shared" si="34"/>
        <v>#REF!</v>
      </c>
      <c r="N102" s="271" t="e">
        <f t="shared" si="32"/>
        <v>#REF!</v>
      </c>
      <c r="O102" s="271" t="e">
        <f t="shared" si="32"/>
        <v>#REF!</v>
      </c>
      <c r="P102" s="271" t="e">
        <f t="shared" si="32"/>
        <v>#REF!</v>
      </c>
      <c r="Q102" s="272" t="e">
        <f t="shared" si="32"/>
        <v>#REF!</v>
      </c>
      <c r="Y102" s="54"/>
      <c r="Z102"/>
      <c r="AA102"/>
      <c r="AB102" s="54"/>
      <c r="BO102" s="54"/>
    </row>
    <row r="103" spans="2:67" ht="16.5">
      <c r="B103" s="802"/>
      <c r="C103" s="184">
        <v>1600</v>
      </c>
      <c r="D103" s="185" t="e">
        <f t="shared" si="33"/>
        <v>#REF!</v>
      </c>
      <c r="E103" s="185" t="e">
        <f t="shared" si="31"/>
        <v>#REF!</v>
      </c>
      <c r="F103" s="185" t="e">
        <f t="shared" si="31"/>
        <v>#REF!</v>
      </c>
      <c r="G103" s="185" t="e">
        <f t="shared" si="31"/>
        <v>#REF!</v>
      </c>
      <c r="H103" s="185" t="e">
        <f t="shared" si="31"/>
        <v>#REF!</v>
      </c>
      <c r="I103" s="185" t="e">
        <f t="shared" si="31"/>
        <v>#REF!</v>
      </c>
      <c r="J103" s="185" t="e">
        <f t="shared" si="31"/>
        <v>#REF!</v>
      </c>
      <c r="K103" s="185" t="e">
        <f t="shared" si="31"/>
        <v>#REF!</v>
      </c>
      <c r="L103" s="185" t="e">
        <f t="shared" si="31"/>
        <v>#REF!</v>
      </c>
      <c r="M103" s="270" t="e">
        <f t="shared" si="34"/>
        <v>#REF!</v>
      </c>
      <c r="N103" s="271" t="e">
        <f t="shared" si="32"/>
        <v>#REF!</v>
      </c>
      <c r="O103" s="271" t="e">
        <f t="shared" si="32"/>
        <v>#REF!</v>
      </c>
      <c r="P103" s="271" t="e">
        <f t="shared" si="32"/>
        <v>#REF!</v>
      </c>
      <c r="Q103" s="272" t="e">
        <f t="shared" si="32"/>
        <v>#REF!</v>
      </c>
      <c r="Y103" s="54"/>
      <c r="Z103"/>
      <c r="AA103"/>
      <c r="AB103" s="54"/>
      <c r="BO103" s="54"/>
    </row>
    <row r="104" spans="2:67" ht="16.5">
      <c r="B104" s="802"/>
      <c r="C104" s="184">
        <v>1800</v>
      </c>
      <c r="D104" s="185" t="e">
        <f t="shared" si="33"/>
        <v>#REF!</v>
      </c>
      <c r="E104" s="185" t="e">
        <f t="shared" si="31"/>
        <v>#REF!</v>
      </c>
      <c r="F104" s="185" t="e">
        <f t="shared" si="31"/>
        <v>#REF!</v>
      </c>
      <c r="G104" s="185" t="e">
        <f t="shared" si="31"/>
        <v>#REF!</v>
      </c>
      <c r="H104" s="185" t="e">
        <f t="shared" si="31"/>
        <v>#REF!</v>
      </c>
      <c r="I104" s="185" t="e">
        <f t="shared" si="31"/>
        <v>#REF!</v>
      </c>
      <c r="J104" s="185" t="e">
        <f t="shared" si="31"/>
        <v>#REF!</v>
      </c>
      <c r="K104" s="185" t="e">
        <f t="shared" si="31"/>
        <v>#REF!</v>
      </c>
      <c r="L104" s="185" t="e">
        <f t="shared" si="31"/>
        <v>#REF!</v>
      </c>
      <c r="M104" s="270" t="e">
        <f t="shared" si="34"/>
        <v>#REF!</v>
      </c>
      <c r="N104" s="271" t="e">
        <f t="shared" si="32"/>
        <v>#REF!</v>
      </c>
      <c r="O104" s="271" t="e">
        <f t="shared" si="32"/>
        <v>#REF!</v>
      </c>
      <c r="P104" s="271" t="e">
        <f t="shared" si="32"/>
        <v>#REF!</v>
      </c>
      <c r="Q104" s="272" t="e">
        <f t="shared" si="32"/>
        <v>#REF!</v>
      </c>
      <c r="Y104" s="54"/>
      <c r="Z104"/>
      <c r="AA104"/>
      <c r="AB104" s="54"/>
      <c r="BO104" s="54"/>
    </row>
    <row r="105" spans="2:67" ht="16.5">
      <c r="B105" s="802"/>
      <c r="C105" s="184">
        <v>2000</v>
      </c>
      <c r="D105" s="185" t="e">
        <f t="shared" si="33"/>
        <v>#REF!</v>
      </c>
      <c r="E105" s="185" t="e">
        <f t="shared" si="31"/>
        <v>#REF!</v>
      </c>
      <c r="F105" s="185" t="e">
        <f t="shared" si="31"/>
        <v>#REF!</v>
      </c>
      <c r="G105" s="185" t="e">
        <f t="shared" si="31"/>
        <v>#REF!</v>
      </c>
      <c r="H105" s="185" t="e">
        <f t="shared" si="31"/>
        <v>#REF!</v>
      </c>
      <c r="I105" s="185" t="e">
        <f t="shared" si="31"/>
        <v>#REF!</v>
      </c>
      <c r="J105" s="185" t="e">
        <f t="shared" si="31"/>
        <v>#REF!</v>
      </c>
      <c r="K105" s="185" t="e">
        <f t="shared" si="31"/>
        <v>#REF!</v>
      </c>
      <c r="L105" s="185" t="e">
        <f t="shared" si="31"/>
        <v>#REF!</v>
      </c>
      <c r="M105" s="270" t="e">
        <f t="shared" si="34"/>
        <v>#REF!</v>
      </c>
      <c r="N105" s="271" t="e">
        <f t="shared" si="32"/>
        <v>#REF!</v>
      </c>
      <c r="O105" s="271" t="e">
        <f t="shared" si="32"/>
        <v>#REF!</v>
      </c>
      <c r="P105" s="271" t="e">
        <f t="shared" si="32"/>
        <v>#REF!</v>
      </c>
      <c r="Q105" s="272" t="e">
        <f t="shared" si="32"/>
        <v>#REF!</v>
      </c>
      <c r="AB105" s="54"/>
    </row>
    <row r="106" spans="2:67" ht="16.5">
      <c r="B106" s="802"/>
      <c r="C106" s="184">
        <v>2200</v>
      </c>
      <c r="D106" s="185" t="e">
        <f t="shared" si="33"/>
        <v>#REF!</v>
      </c>
      <c r="E106" s="185" t="e">
        <f t="shared" si="31"/>
        <v>#REF!</v>
      </c>
      <c r="F106" s="185" t="e">
        <f t="shared" si="31"/>
        <v>#REF!</v>
      </c>
      <c r="G106" s="185" t="e">
        <f t="shared" si="31"/>
        <v>#REF!</v>
      </c>
      <c r="H106" s="185" t="e">
        <f t="shared" si="31"/>
        <v>#REF!</v>
      </c>
      <c r="I106" s="185" t="e">
        <f t="shared" si="31"/>
        <v>#REF!</v>
      </c>
      <c r="J106" s="185" t="e">
        <f t="shared" si="31"/>
        <v>#REF!</v>
      </c>
      <c r="K106" s="185" t="e">
        <f t="shared" si="31"/>
        <v>#REF!</v>
      </c>
      <c r="L106" s="185" t="e">
        <f t="shared" si="31"/>
        <v>#REF!</v>
      </c>
      <c r="M106" s="270" t="e">
        <f t="shared" si="34"/>
        <v>#REF!</v>
      </c>
      <c r="N106" s="271" t="e">
        <f t="shared" si="32"/>
        <v>#REF!</v>
      </c>
      <c r="O106" s="271" t="e">
        <f t="shared" si="32"/>
        <v>#REF!</v>
      </c>
      <c r="P106" s="271" t="e">
        <f t="shared" si="32"/>
        <v>#REF!</v>
      </c>
      <c r="Q106" s="272" t="e">
        <f t="shared" si="32"/>
        <v>#REF!</v>
      </c>
      <c r="AB106" s="54"/>
    </row>
    <row r="107" spans="2:67" ht="16.5">
      <c r="B107" s="802"/>
      <c r="C107" s="184">
        <v>2400</v>
      </c>
      <c r="D107" s="185" t="e">
        <f t="shared" si="33"/>
        <v>#REF!</v>
      </c>
      <c r="E107" s="185" t="e">
        <f t="shared" si="31"/>
        <v>#REF!</v>
      </c>
      <c r="F107" s="185" t="e">
        <f t="shared" si="31"/>
        <v>#REF!</v>
      </c>
      <c r="G107" s="185" t="e">
        <f t="shared" si="31"/>
        <v>#REF!</v>
      </c>
      <c r="H107" s="185" t="e">
        <f t="shared" si="31"/>
        <v>#REF!</v>
      </c>
      <c r="I107" s="185" t="e">
        <f t="shared" si="31"/>
        <v>#REF!</v>
      </c>
      <c r="J107" s="185" t="e">
        <f t="shared" si="31"/>
        <v>#REF!</v>
      </c>
      <c r="K107" s="185" t="e">
        <f t="shared" si="31"/>
        <v>#REF!</v>
      </c>
      <c r="L107" s="185" t="e">
        <f t="shared" si="31"/>
        <v>#REF!</v>
      </c>
      <c r="M107" s="270" t="e">
        <f t="shared" si="34"/>
        <v>#REF!</v>
      </c>
      <c r="N107" s="271" t="e">
        <f t="shared" si="32"/>
        <v>#REF!</v>
      </c>
      <c r="O107" s="271" t="e">
        <f t="shared" si="32"/>
        <v>#REF!</v>
      </c>
      <c r="P107" s="271" t="e">
        <f t="shared" si="32"/>
        <v>#REF!</v>
      </c>
      <c r="Q107" s="272" t="e">
        <f t="shared" si="32"/>
        <v>#REF!</v>
      </c>
      <c r="AB107" s="54"/>
    </row>
    <row r="108" spans="2:67" ht="16.5">
      <c r="B108" s="802"/>
      <c r="C108" s="184">
        <v>2600</v>
      </c>
      <c r="D108" s="185" t="e">
        <f t="shared" si="33"/>
        <v>#REF!</v>
      </c>
      <c r="E108" s="185" t="e">
        <f t="shared" si="31"/>
        <v>#REF!</v>
      </c>
      <c r="F108" s="185" t="e">
        <f t="shared" si="31"/>
        <v>#REF!</v>
      </c>
      <c r="G108" s="185" t="e">
        <f t="shared" si="31"/>
        <v>#REF!</v>
      </c>
      <c r="H108" s="185" t="e">
        <f t="shared" si="31"/>
        <v>#REF!</v>
      </c>
      <c r="I108" s="185" t="e">
        <f t="shared" si="31"/>
        <v>#REF!</v>
      </c>
      <c r="J108" s="185" t="e">
        <f t="shared" si="31"/>
        <v>#REF!</v>
      </c>
      <c r="K108" s="185" t="e">
        <f t="shared" si="31"/>
        <v>#REF!</v>
      </c>
      <c r="L108" s="185" t="e">
        <f t="shared" si="31"/>
        <v>#REF!</v>
      </c>
      <c r="M108" s="270" t="e">
        <f t="shared" si="34"/>
        <v>#REF!</v>
      </c>
      <c r="N108" s="271" t="e">
        <f t="shared" si="32"/>
        <v>#REF!</v>
      </c>
      <c r="O108" s="271" t="e">
        <f t="shared" si="32"/>
        <v>#REF!</v>
      </c>
      <c r="P108" s="271" t="e">
        <f t="shared" si="32"/>
        <v>#REF!</v>
      </c>
      <c r="Q108" s="272" t="e">
        <f t="shared" si="32"/>
        <v>#REF!</v>
      </c>
      <c r="AB108" s="54"/>
    </row>
    <row r="109" spans="2:67" ht="16.5">
      <c r="B109" s="802"/>
      <c r="C109" s="184">
        <v>2800</v>
      </c>
      <c r="D109" s="185" t="e">
        <f t="shared" si="33"/>
        <v>#REF!</v>
      </c>
      <c r="E109" s="185" t="e">
        <f t="shared" si="31"/>
        <v>#REF!</v>
      </c>
      <c r="F109" s="185" t="e">
        <f t="shared" si="31"/>
        <v>#REF!</v>
      </c>
      <c r="G109" s="185" t="e">
        <f t="shared" si="31"/>
        <v>#REF!</v>
      </c>
      <c r="H109" s="185" t="e">
        <f t="shared" si="31"/>
        <v>#REF!</v>
      </c>
      <c r="I109" s="185" t="e">
        <f t="shared" si="31"/>
        <v>#REF!</v>
      </c>
      <c r="J109" s="185" t="e">
        <f t="shared" si="31"/>
        <v>#REF!</v>
      </c>
      <c r="K109" s="185" t="e">
        <f t="shared" si="31"/>
        <v>#REF!</v>
      </c>
      <c r="L109" s="186" t="e">
        <f t="shared" si="31"/>
        <v>#REF!</v>
      </c>
      <c r="M109" s="270" t="e">
        <f t="shared" si="34"/>
        <v>#REF!</v>
      </c>
      <c r="N109" s="271" t="e">
        <f t="shared" si="32"/>
        <v>#REF!</v>
      </c>
      <c r="O109" s="271" t="e">
        <f t="shared" si="32"/>
        <v>#REF!</v>
      </c>
      <c r="P109" s="271" t="e">
        <f t="shared" si="32"/>
        <v>#REF!</v>
      </c>
      <c r="Q109" s="272" t="e">
        <f t="shared" si="32"/>
        <v>#REF!</v>
      </c>
      <c r="Y109" s="54"/>
      <c r="Z109" s="54"/>
      <c r="AA109" s="54"/>
      <c r="AB109" s="54"/>
      <c r="BO109" s="54"/>
    </row>
    <row r="110" spans="2:67" ht="16.5">
      <c r="B110" s="802"/>
      <c r="C110" s="184">
        <v>3000</v>
      </c>
      <c r="D110" s="185" t="e">
        <f t="shared" si="33"/>
        <v>#REF!</v>
      </c>
      <c r="E110" s="185" t="e">
        <f t="shared" si="31"/>
        <v>#REF!</v>
      </c>
      <c r="F110" s="185" t="e">
        <f t="shared" si="31"/>
        <v>#REF!</v>
      </c>
      <c r="G110" s="185" t="e">
        <f t="shared" si="31"/>
        <v>#REF!</v>
      </c>
      <c r="H110" s="185" t="e">
        <f t="shared" si="31"/>
        <v>#REF!</v>
      </c>
      <c r="I110" s="185" t="e">
        <f t="shared" si="31"/>
        <v>#REF!</v>
      </c>
      <c r="J110" s="185" t="e">
        <f t="shared" si="31"/>
        <v>#REF!</v>
      </c>
      <c r="K110" s="185" t="e">
        <f t="shared" si="31"/>
        <v>#REF!</v>
      </c>
      <c r="L110" s="186" t="e">
        <f t="shared" si="31"/>
        <v>#REF!</v>
      </c>
      <c r="M110" s="270" t="e">
        <f t="shared" si="34"/>
        <v>#REF!</v>
      </c>
      <c r="N110" s="271" t="e">
        <f t="shared" si="32"/>
        <v>#REF!</v>
      </c>
      <c r="O110" s="271" t="e">
        <f t="shared" si="32"/>
        <v>#REF!</v>
      </c>
      <c r="P110" s="271" t="e">
        <f t="shared" si="32"/>
        <v>#REF!</v>
      </c>
      <c r="Q110" s="272" t="e">
        <f t="shared" si="32"/>
        <v>#REF!</v>
      </c>
      <c r="Y110" s="54"/>
      <c r="Z110" s="54"/>
      <c r="AA110" s="54"/>
      <c r="AB110" s="54"/>
      <c r="BO110" s="54"/>
    </row>
    <row r="111" spans="2:67" ht="16.5">
      <c r="B111" s="802"/>
      <c r="C111" s="184">
        <v>3200</v>
      </c>
      <c r="D111" s="185" t="e">
        <f t="shared" si="33"/>
        <v>#REF!</v>
      </c>
      <c r="E111" s="185" t="e">
        <f t="shared" si="31"/>
        <v>#REF!</v>
      </c>
      <c r="F111" s="185" t="e">
        <f t="shared" si="31"/>
        <v>#REF!</v>
      </c>
      <c r="G111" s="185" t="e">
        <f t="shared" si="31"/>
        <v>#REF!</v>
      </c>
      <c r="H111" s="185" t="e">
        <f t="shared" si="31"/>
        <v>#REF!</v>
      </c>
      <c r="I111" s="185" t="e">
        <f t="shared" si="31"/>
        <v>#REF!</v>
      </c>
      <c r="J111" s="185" t="e">
        <f t="shared" si="31"/>
        <v>#REF!</v>
      </c>
      <c r="K111" s="186" t="e">
        <f t="shared" si="31"/>
        <v>#REF!</v>
      </c>
      <c r="L111" s="186" t="e">
        <f t="shared" si="31"/>
        <v>#REF!</v>
      </c>
      <c r="M111" s="270" t="e">
        <f t="shared" si="34"/>
        <v>#REF!</v>
      </c>
      <c r="N111" s="271" t="e">
        <f t="shared" si="32"/>
        <v>#REF!</v>
      </c>
      <c r="O111" s="271" t="e">
        <f t="shared" si="32"/>
        <v>#REF!</v>
      </c>
      <c r="P111" s="271" t="e">
        <f t="shared" si="32"/>
        <v>#REF!</v>
      </c>
      <c r="Q111" s="272" t="e">
        <f t="shared" si="32"/>
        <v>#REF!</v>
      </c>
      <c r="Y111" s="54"/>
      <c r="Z111" s="54"/>
      <c r="AA111" s="54"/>
      <c r="AB111" s="54"/>
      <c r="BO111" s="54"/>
    </row>
    <row r="112" spans="2:67" ht="16.5">
      <c r="B112" s="802"/>
      <c r="C112" s="184">
        <v>3400</v>
      </c>
      <c r="D112" s="185" t="e">
        <f t="shared" si="33"/>
        <v>#REF!</v>
      </c>
      <c r="E112" s="185" t="e">
        <f t="shared" si="31"/>
        <v>#REF!</v>
      </c>
      <c r="F112" s="185" t="e">
        <f t="shared" si="31"/>
        <v>#REF!</v>
      </c>
      <c r="G112" s="185" t="e">
        <f t="shared" si="31"/>
        <v>#REF!</v>
      </c>
      <c r="H112" s="185" t="e">
        <f t="shared" si="31"/>
        <v>#REF!</v>
      </c>
      <c r="I112" s="185" t="e">
        <f t="shared" si="31"/>
        <v>#REF!</v>
      </c>
      <c r="J112" s="185" t="e">
        <f t="shared" si="31"/>
        <v>#REF!</v>
      </c>
      <c r="K112" s="186" t="e">
        <f t="shared" si="31"/>
        <v>#REF!</v>
      </c>
      <c r="L112" s="186" t="e">
        <f t="shared" si="31"/>
        <v>#REF!</v>
      </c>
      <c r="M112" s="270" t="e">
        <f t="shared" si="34"/>
        <v>#REF!</v>
      </c>
      <c r="N112" s="271" t="e">
        <f t="shared" si="32"/>
        <v>#REF!</v>
      </c>
      <c r="O112" s="271" t="e">
        <f t="shared" si="32"/>
        <v>#REF!</v>
      </c>
      <c r="P112" s="271" t="e">
        <f t="shared" si="32"/>
        <v>#REF!</v>
      </c>
      <c r="Q112" s="272" t="e">
        <f t="shared" si="32"/>
        <v>#REF!</v>
      </c>
      <c r="Y112" s="54"/>
      <c r="Z112" s="54"/>
      <c r="AA112" s="54"/>
      <c r="AB112" s="54"/>
      <c r="BO112" s="54"/>
    </row>
    <row r="113" spans="2:67" ht="17.25" thickBot="1">
      <c r="B113" s="802"/>
      <c r="C113" s="264">
        <v>3600</v>
      </c>
      <c r="D113" s="185" t="e">
        <f t="shared" si="33"/>
        <v>#REF!</v>
      </c>
      <c r="E113" s="185" t="e">
        <f t="shared" si="31"/>
        <v>#REF!</v>
      </c>
      <c r="F113" s="185" t="e">
        <f t="shared" si="31"/>
        <v>#REF!</v>
      </c>
      <c r="G113" s="185" t="e">
        <f t="shared" si="31"/>
        <v>#REF!</v>
      </c>
      <c r="H113" s="185" t="e">
        <f t="shared" si="31"/>
        <v>#REF!</v>
      </c>
      <c r="I113" s="185" t="e">
        <f t="shared" si="31"/>
        <v>#REF!</v>
      </c>
      <c r="J113" s="186" t="e">
        <f t="shared" si="31"/>
        <v>#REF!</v>
      </c>
      <c r="K113" s="186" t="e">
        <f t="shared" si="31"/>
        <v>#REF!</v>
      </c>
      <c r="L113" s="186" t="e">
        <f t="shared" si="31"/>
        <v>#REF!</v>
      </c>
      <c r="M113" s="297" t="e">
        <f t="shared" si="34"/>
        <v>#REF!</v>
      </c>
      <c r="N113" s="296" t="e">
        <f t="shared" si="32"/>
        <v>#REF!</v>
      </c>
      <c r="O113" s="296" t="e">
        <f t="shared" si="32"/>
        <v>#REF!</v>
      </c>
      <c r="P113" s="296" t="e">
        <f t="shared" si="32"/>
        <v>#REF!</v>
      </c>
      <c r="Q113" s="298" t="e">
        <f t="shared" si="32"/>
        <v>#REF!</v>
      </c>
      <c r="Y113" s="54"/>
      <c r="Z113" s="54"/>
      <c r="AA113" s="54"/>
      <c r="AB113" s="54"/>
      <c r="BO113" s="54"/>
    </row>
    <row r="114" spans="2:67" ht="17.25" thickTop="1">
      <c r="B114" s="802"/>
      <c r="C114" s="265">
        <v>3800</v>
      </c>
      <c r="D114" s="299" t="e">
        <f>INT((((($F$7+$AP$2)+(D$22/1000*$F$13)+((D$22+100)*($C114+400)/1000000*$F$11))*$C$21+$F$5)*$C$20)+$AJ$19)</f>
        <v>#REF!</v>
      </c>
      <c r="E114" s="299" t="e">
        <f t="shared" ref="E114:L115" si="35">INT((((($F$7+$AP$2)+(E$22/1000*$F$13)+((E$22+100)*($C114+400)/1000000*$F$11))*$C$21+$F$5)*$C$20)+$AJ$19)</f>
        <v>#REF!</v>
      </c>
      <c r="F114" s="299" t="e">
        <f t="shared" si="35"/>
        <v>#REF!</v>
      </c>
      <c r="G114" s="299" t="e">
        <f t="shared" si="35"/>
        <v>#REF!</v>
      </c>
      <c r="H114" s="299" t="e">
        <f t="shared" si="35"/>
        <v>#REF!</v>
      </c>
      <c r="I114" s="299" t="e">
        <f t="shared" si="35"/>
        <v>#REF!</v>
      </c>
      <c r="J114" s="299" t="e">
        <f t="shared" si="35"/>
        <v>#REF!</v>
      </c>
      <c r="K114" s="299" t="e">
        <f t="shared" si="35"/>
        <v>#REF!</v>
      </c>
      <c r="L114" s="299" t="e">
        <f t="shared" si="35"/>
        <v>#REF!</v>
      </c>
      <c r="M114" s="294" t="e">
        <f>INT((((($F$7+$AP$2)+(M$22/1000*$F$14)+((M$22+100)*($C114+400)/1000000*$F$11))*$C$21+$F$5)*$C$20)+$AJ$19)</f>
        <v>#REF!</v>
      </c>
      <c r="N114" s="294" t="e">
        <f t="shared" ref="N114:Q115" si="36">INT((((($F$7+$AP$2)+(N$22/1000*$F$14)+((N$22+100)*($C114+400)/1000000*$F$11))*$C$21+$F$5)*$C$20)+$AJ$19)</f>
        <v>#REF!</v>
      </c>
      <c r="O114" s="294" t="e">
        <f t="shared" si="36"/>
        <v>#REF!</v>
      </c>
      <c r="P114" s="294" t="e">
        <f t="shared" si="36"/>
        <v>#REF!</v>
      </c>
      <c r="Q114" s="294" t="e">
        <f t="shared" si="36"/>
        <v>#REF!</v>
      </c>
      <c r="Y114" s="54"/>
      <c r="Z114" s="54"/>
      <c r="AA114" s="54"/>
      <c r="AB114" s="54"/>
      <c r="BO114" s="54"/>
    </row>
    <row r="115" spans="2:67" ht="17.25" thickBot="1">
      <c r="B115" s="802"/>
      <c r="C115" s="266">
        <v>4000</v>
      </c>
      <c r="D115" s="300" t="e">
        <f>INT((((($F$7+$AP$2)+(D$22/1000*$F$13)+((D$22+100)*($C115+400)/1000000*$F$11))*$C$21+$F$5)*$C$20)+$AJ$19)</f>
        <v>#REF!</v>
      </c>
      <c r="E115" s="300" t="e">
        <f t="shared" si="35"/>
        <v>#REF!</v>
      </c>
      <c r="F115" s="300" t="e">
        <f t="shared" si="35"/>
        <v>#REF!</v>
      </c>
      <c r="G115" s="300" t="e">
        <f t="shared" si="35"/>
        <v>#REF!</v>
      </c>
      <c r="H115" s="300" t="e">
        <f t="shared" si="35"/>
        <v>#REF!</v>
      </c>
      <c r="I115" s="300" t="e">
        <f t="shared" si="35"/>
        <v>#REF!</v>
      </c>
      <c r="J115" s="300" t="e">
        <f t="shared" si="35"/>
        <v>#REF!</v>
      </c>
      <c r="K115" s="300" t="e">
        <f t="shared" si="35"/>
        <v>#REF!</v>
      </c>
      <c r="L115" s="300" t="e">
        <f t="shared" si="35"/>
        <v>#REF!</v>
      </c>
      <c r="M115" s="271" t="e">
        <f>INT((((($F$7+$AP$2)+(M$22/1000*$F$14)+((M$22+100)*($C115+400)/1000000*$F$11))*$C$21+$F$5)*$C$20)+$AJ$19)</f>
        <v>#REF!</v>
      </c>
      <c r="N115" s="271" t="e">
        <f t="shared" si="36"/>
        <v>#REF!</v>
      </c>
      <c r="O115" s="271" t="e">
        <f t="shared" si="36"/>
        <v>#REF!</v>
      </c>
      <c r="P115" s="271" t="e">
        <f t="shared" si="36"/>
        <v>#REF!</v>
      </c>
      <c r="Q115" s="271" t="e">
        <f t="shared" si="36"/>
        <v>#REF!</v>
      </c>
      <c r="BO115" s="54"/>
    </row>
    <row r="116" spans="2:67" ht="30.95" customHeight="1" thickBot="1">
      <c r="B116" s="79"/>
      <c r="C116" s="805" t="s">
        <v>71</v>
      </c>
      <c r="D116" s="806"/>
      <c r="E116" s="806"/>
      <c r="F116" s="806"/>
      <c r="G116" s="806"/>
      <c r="H116" s="807"/>
      <c r="I116" s="817" t="s">
        <v>90</v>
      </c>
      <c r="J116" s="818"/>
      <c r="K116" s="818"/>
      <c r="L116" s="819"/>
      <c r="M116" s="811" t="s">
        <v>91</v>
      </c>
      <c r="N116" s="812"/>
      <c r="O116" s="812"/>
      <c r="P116" s="812"/>
      <c r="Q116" s="813"/>
      <c r="BO116" s="54"/>
    </row>
    <row r="117" spans="2:67" ht="17.25" thickTop="1">
      <c r="BO117" s="54"/>
    </row>
    <row r="118" spans="2:67" ht="16.5">
      <c r="BO118" s="54"/>
    </row>
    <row r="119" spans="2:67" ht="16.5">
      <c r="B119" s="52"/>
      <c r="C119" s="53"/>
      <c r="D119" s="803" t="s">
        <v>52</v>
      </c>
      <c r="E119" s="803"/>
      <c r="F119" s="803"/>
      <c r="G119" s="803"/>
      <c r="H119" s="803"/>
      <c r="I119" s="803"/>
      <c r="J119" s="803"/>
      <c r="K119" s="803"/>
      <c r="L119" s="803"/>
      <c r="M119" s="803"/>
      <c r="N119" s="803"/>
      <c r="O119" s="803"/>
      <c r="P119" s="803"/>
      <c r="Q119" s="803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</row>
    <row r="120" spans="2:67" ht="16.5">
      <c r="B120" s="52" t="s">
        <v>78</v>
      </c>
      <c r="C120" s="53"/>
      <c r="D120" s="804" t="s">
        <v>79</v>
      </c>
      <c r="E120" s="804"/>
      <c r="F120" s="804"/>
      <c r="G120" s="804"/>
      <c r="H120" s="804"/>
      <c r="I120" s="804"/>
      <c r="J120" s="804"/>
      <c r="K120" s="804"/>
      <c r="L120" s="804"/>
      <c r="M120" s="804"/>
      <c r="N120" s="804"/>
      <c r="O120" s="804"/>
      <c r="P120" s="804"/>
      <c r="Q120" s="804"/>
      <c r="BA120" s="54"/>
    </row>
    <row r="121" spans="2:67" ht="17.25" thickBot="1">
      <c r="B121" s="54"/>
      <c r="C121" s="55"/>
      <c r="D121" s="189">
        <v>600</v>
      </c>
      <c r="E121" s="189">
        <v>800</v>
      </c>
      <c r="F121" s="189">
        <v>1000</v>
      </c>
      <c r="G121" s="189">
        <v>1200</v>
      </c>
      <c r="H121" s="189">
        <v>1400</v>
      </c>
      <c r="I121" s="189">
        <v>1600</v>
      </c>
      <c r="J121" s="189">
        <v>1800</v>
      </c>
      <c r="K121" s="189">
        <v>2000</v>
      </c>
      <c r="L121" s="189">
        <v>2200</v>
      </c>
      <c r="M121" s="262">
        <v>2400</v>
      </c>
      <c r="N121" s="262">
        <v>2600</v>
      </c>
      <c r="O121" s="262">
        <v>2800</v>
      </c>
      <c r="P121" s="262">
        <v>3000</v>
      </c>
      <c r="Q121" s="263">
        <v>3200</v>
      </c>
      <c r="BA121" s="54"/>
    </row>
    <row r="122" spans="2:67" ht="13.5">
      <c r="B122" s="802" t="s">
        <v>82</v>
      </c>
      <c r="C122" s="184">
        <v>600</v>
      </c>
      <c r="D122" s="185" t="e">
        <f>INT(((($F$7+$AP$2)+(D$22/1000*$F$13)+((D$22+100)*($C122+400)/1000000*$F$12))*$C$21+$F$5)*$C$20)</f>
        <v>#REF!</v>
      </c>
      <c r="E122" s="185" t="e">
        <f t="shared" ref="E122:L137" si="37">INT(((($F$7+$AP$2)+(E$22/1000*$F$13)+((E$22+100)*($C122+400)/1000000*$F$12))*$C$21+$F$5)*$C$20)</f>
        <v>#REF!</v>
      </c>
      <c r="F122" s="185" t="e">
        <f t="shared" si="37"/>
        <v>#REF!</v>
      </c>
      <c r="G122" s="185" t="e">
        <f t="shared" si="37"/>
        <v>#REF!</v>
      </c>
      <c r="H122" s="185" t="e">
        <f t="shared" si="37"/>
        <v>#REF!</v>
      </c>
      <c r="I122" s="185" t="e">
        <f t="shared" si="37"/>
        <v>#REF!</v>
      </c>
      <c r="J122" s="185" t="e">
        <f t="shared" si="37"/>
        <v>#REF!</v>
      </c>
      <c r="K122" s="185" t="e">
        <f t="shared" si="37"/>
        <v>#REF!</v>
      </c>
      <c r="L122" s="185" t="e">
        <f t="shared" si="37"/>
        <v>#REF!</v>
      </c>
      <c r="M122" s="267" t="e">
        <f>INT(((($F$7+$AP$2)+(M$22/1000*$F$14)+((M$22+100)*($C122+400)/1000000*$F$12))*$C$21+$F$5)*$C$20)</f>
        <v>#REF!</v>
      </c>
      <c r="N122" s="268" t="e">
        <f t="shared" ref="N122:Q137" si="38">INT(((($F$7+$AP$2)+(N$22/1000*$F$14)+((N$22+100)*($C122+400)/1000000*$F$12))*$C$21+$F$5)*$C$20)</f>
        <v>#REF!</v>
      </c>
      <c r="O122" s="268" t="e">
        <f t="shared" si="38"/>
        <v>#REF!</v>
      </c>
      <c r="P122" s="268" t="e">
        <f t="shared" si="38"/>
        <v>#REF!</v>
      </c>
      <c r="Q122" s="269" t="e">
        <f t="shared" si="38"/>
        <v>#REF!</v>
      </c>
    </row>
    <row r="123" spans="2:67" ht="13.5">
      <c r="B123" s="802"/>
      <c r="C123" s="184">
        <v>800</v>
      </c>
      <c r="D123" s="185" t="e">
        <f t="shared" ref="D123:D137" si="39">INT(((($F$7+$AP$2)+(D$22/1000*$F$13)+((D$22+100)*($C123+400)/1000000*$F$12))*$C$21+$F$5)*$C$20)</f>
        <v>#REF!</v>
      </c>
      <c r="E123" s="185" t="e">
        <f t="shared" si="37"/>
        <v>#REF!</v>
      </c>
      <c r="F123" s="185" t="e">
        <f t="shared" si="37"/>
        <v>#REF!</v>
      </c>
      <c r="G123" s="185" t="e">
        <f t="shared" si="37"/>
        <v>#REF!</v>
      </c>
      <c r="H123" s="185" t="e">
        <f t="shared" si="37"/>
        <v>#REF!</v>
      </c>
      <c r="I123" s="185" t="e">
        <f t="shared" si="37"/>
        <v>#REF!</v>
      </c>
      <c r="J123" s="185" t="e">
        <f t="shared" si="37"/>
        <v>#REF!</v>
      </c>
      <c r="K123" s="185" t="e">
        <f t="shared" si="37"/>
        <v>#REF!</v>
      </c>
      <c r="L123" s="185" t="e">
        <f t="shared" si="37"/>
        <v>#REF!</v>
      </c>
      <c r="M123" s="270" t="e">
        <f t="shared" ref="M123:M137" si="40">INT(((($F$7+$AP$2)+(M$22/1000*$F$14)+((M$22+100)*($C123+400)/1000000*$F$12))*$C$21+$F$5)*$C$20)</f>
        <v>#REF!</v>
      </c>
      <c r="N123" s="271" t="e">
        <f t="shared" si="38"/>
        <v>#REF!</v>
      </c>
      <c r="O123" s="271" t="e">
        <f t="shared" si="38"/>
        <v>#REF!</v>
      </c>
      <c r="P123" s="271" t="e">
        <f t="shared" si="38"/>
        <v>#REF!</v>
      </c>
      <c r="Q123" s="272" t="e">
        <f t="shared" si="38"/>
        <v>#REF!</v>
      </c>
    </row>
    <row r="124" spans="2:67" ht="13.5">
      <c r="B124" s="802"/>
      <c r="C124" s="184">
        <v>1000</v>
      </c>
      <c r="D124" s="185" t="e">
        <f t="shared" si="39"/>
        <v>#REF!</v>
      </c>
      <c r="E124" s="185" t="e">
        <f t="shared" si="37"/>
        <v>#REF!</v>
      </c>
      <c r="F124" s="185" t="e">
        <f t="shared" si="37"/>
        <v>#REF!</v>
      </c>
      <c r="G124" s="185" t="e">
        <f t="shared" si="37"/>
        <v>#REF!</v>
      </c>
      <c r="H124" s="185" t="e">
        <f t="shared" si="37"/>
        <v>#REF!</v>
      </c>
      <c r="I124" s="185" t="e">
        <f t="shared" si="37"/>
        <v>#REF!</v>
      </c>
      <c r="J124" s="185" t="e">
        <f t="shared" si="37"/>
        <v>#REF!</v>
      </c>
      <c r="K124" s="185" t="e">
        <f t="shared" si="37"/>
        <v>#REF!</v>
      </c>
      <c r="L124" s="185" t="e">
        <f t="shared" si="37"/>
        <v>#REF!</v>
      </c>
      <c r="M124" s="270" t="e">
        <f t="shared" si="40"/>
        <v>#REF!</v>
      </c>
      <c r="N124" s="271" t="e">
        <f t="shared" si="38"/>
        <v>#REF!</v>
      </c>
      <c r="O124" s="271" t="e">
        <f t="shared" si="38"/>
        <v>#REF!</v>
      </c>
      <c r="P124" s="271" t="e">
        <f t="shared" si="38"/>
        <v>#REF!</v>
      </c>
      <c r="Q124" s="272" t="e">
        <f t="shared" si="38"/>
        <v>#REF!</v>
      </c>
    </row>
    <row r="125" spans="2:67" ht="13.5">
      <c r="B125" s="802"/>
      <c r="C125" s="184">
        <v>1200</v>
      </c>
      <c r="D125" s="185" t="e">
        <f t="shared" si="39"/>
        <v>#REF!</v>
      </c>
      <c r="E125" s="185" t="e">
        <f t="shared" si="37"/>
        <v>#REF!</v>
      </c>
      <c r="F125" s="185" t="e">
        <f t="shared" si="37"/>
        <v>#REF!</v>
      </c>
      <c r="G125" s="185" t="e">
        <f t="shared" si="37"/>
        <v>#REF!</v>
      </c>
      <c r="H125" s="185" t="e">
        <f t="shared" si="37"/>
        <v>#REF!</v>
      </c>
      <c r="I125" s="185" t="e">
        <f t="shared" si="37"/>
        <v>#REF!</v>
      </c>
      <c r="J125" s="185" t="e">
        <f t="shared" si="37"/>
        <v>#REF!</v>
      </c>
      <c r="K125" s="185" t="e">
        <f t="shared" si="37"/>
        <v>#REF!</v>
      </c>
      <c r="L125" s="185" t="e">
        <f t="shared" si="37"/>
        <v>#REF!</v>
      </c>
      <c r="M125" s="270" t="e">
        <f t="shared" si="40"/>
        <v>#REF!</v>
      </c>
      <c r="N125" s="271" t="e">
        <f t="shared" si="38"/>
        <v>#REF!</v>
      </c>
      <c r="O125" s="271" t="e">
        <f t="shared" si="38"/>
        <v>#REF!</v>
      </c>
      <c r="P125" s="271" t="e">
        <f t="shared" si="38"/>
        <v>#REF!</v>
      </c>
      <c r="Q125" s="272" t="e">
        <f t="shared" si="38"/>
        <v>#REF!</v>
      </c>
    </row>
    <row r="126" spans="2:67" ht="13.5">
      <c r="B126" s="802"/>
      <c r="C126" s="184">
        <v>1400</v>
      </c>
      <c r="D126" s="185" t="e">
        <f t="shared" si="39"/>
        <v>#REF!</v>
      </c>
      <c r="E126" s="185" t="e">
        <f t="shared" si="37"/>
        <v>#REF!</v>
      </c>
      <c r="F126" s="185" t="e">
        <f t="shared" si="37"/>
        <v>#REF!</v>
      </c>
      <c r="G126" s="185" t="e">
        <f t="shared" si="37"/>
        <v>#REF!</v>
      </c>
      <c r="H126" s="185" t="e">
        <f t="shared" si="37"/>
        <v>#REF!</v>
      </c>
      <c r="I126" s="185" t="e">
        <f t="shared" si="37"/>
        <v>#REF!</v>
      </c>
      <c r="J126" s="185" t="e">
        <f t="shared" si="37"/>
        <v>#REF!</v>
      </c>
      <c r="K126" s="185" t="e">
        <f t="shared" si="37"/>
        <v>#REF!</v>
      </c>
      <c r="L126" s="185" t="e">
        <f t="shared" si="37"/>
        <v>#REF!</v>
      </c>
      <c r="M126" s="270" t="e">
        <f t="shared" si="40"/>
        <v>#REF!</v>
      </c>
      <c r="N126" s="271" t="e">
        <f t="shared" si="38"/>
        <v>#REF!</v>
      </c>
      <c r="O126" s="271" t="e">
        <f t="shared" si="38"/>
        <v>#REF!</v>
      </c>
      <c r="P126" s="271" t="e">
        <f t="shared" si="38"/>
        <v>#REF!</v>
      </c>
      <c r="Q126" s="272" t="e">
        <f t="shared" si="38"/>
        <v>#REF!</v>
      </c>
    </row>
    <row r="127" spans="2:67" ht="13.5">
      <c r="B127" s="802"/>
      <c r="C127" s="184">
        <v>1600</v>
      </c>
      <c r="D127" s="185" t="e">
        <f t="shared" si="39"/>
        <v>#REF!</v>
      </c>
      <c r="E127" s="185" t="e">
        <f t="shared" si="37"/>
        <v>#REF!</v>
      </c>
      <c r="F127" s="185" t="e">
        <f t="shared" si="37"/>
        <v>#REF!</v>
      </c>
      <c r="G127" s="185" t="e">
        <f t="shared" si="37"/>
        <v>#REF!</v>
      </c>
      <c r="H127" s="185" t="e">
        <f t="shared" si="37"/>
        <v>#REF!</v>
      </c>
      <c r="I127" s="185" t="e">
        <f t="shared" si="37"/>
        <v>#REF!</v>
      </c>
      <c r="J127" s="185" t="e">
        <f t="shared" si="37"/>
        <v>#REF!</v>
      </c>
      <c r="K127" s="185" t="e">
        <f t="shared" si="37"/>
        <v>#REF!</v>
      </c>
      <c r="L127" s="185" t="e">
        <f t="shared" si="37"/>
        <v>#REF!</v>
      </c>
      <c r="M127" s="270" t="e">
        <f t="shared" si="40"/>
        <v>#REF!</v>
      </c>
      <c r="N127" s="271" t="e">
        <f t="shared" si="38"/>
        <v>#REF!</v>
      </c>
      <c r="O127" s="271" t="e">
        <f t="shared" si="38"/>
        <v>#REF!</v>
      </c>
      <c r="P127" s="271" t="e">
        <f t="shared" si="38"/>
        <v>#REF!</v>
      </c>
      <c r="Q127" s="272" t="e">
        <f t="shared" si="38"/>
        <v>#REF!</v>
      </c>
    </row>
    <row r="128" spans="2:67" ht="13.5">
      <c r="B128" s="802"/>
      <c r="C128" s="184">
        <v>1800</v>
      </c>
      <c r="D128" s="185" t="e">
        <f t="shared" si="39"/>
        <v>#REF!</v>
      </c>
      <c r="E128" s="185" t="e">
        <f t="shared" si="37"/>
        <v>#REF!</v>
      </c>
      <c r="F128" s="185" t="e">
        <f t="shared" si="37"/>
        <v>#REF!</v>
      </c>
      <c r="G128" s="185" t="e">
        <f t="shared" si="37"/>
        <v>#REF!</v>
      </c>
      <c r="H128" s="185" t="e">
        <f t="shared" si="37"/>
        <v>#REF!</v>
      </c>
      <c r="I128" s="185" t="e">
        <f t="shared" si="37"/>
        <v>#REF!</v>
      </c>
      <c r="J128" s="185" t="e">
        <f t="shared" si="37"/>
        <v>#REF!</v>
      </c>
      <c r="K128" s="185" t="e">
        <f t="shared" si="37"/>
        <v>#REF!</v>
      </c>
      <c r="L128" s="185" t="e">
        <f t="shared" si="37"/>
        <v>#REF!</v>
      </c>
      <c r="M128" s="270" t="e">
        <f t="shared" si="40"/>
        <v>#REF!</v>
      </c>
      <c r="N128" s="271" t="e">
        <f t="shared" si="38"/>
        <v>#REF!</v>
      </c>
      <c r="O128" s="271" t="e">
        <f t="shared" si="38"/>
        <v>#REF!</v>
      </c>
      <c r="P128" s="271" t="e">
        <f t="shared" si="38"/>
        <v>#REF!</v>
      </c>
      <c r="Q128" s="272" t="e">
        <f t="shared" si="38"/>
        <v>#REF!</v>
      </c>
    </row>
    <row r="129" spans="2:64" ht="16.5">
      <c r="B129" s="802"/>
      <c r="C129" s="184">
        <v>2000</v>
      </c>
      <c r="D129" s="185" t="e">
        <f t="shared" si="39"/>
        <v>#REF!</v>
      </c>
      <c r="E129" s="185" t="e">
        <f t="shared" si="37"/>
        <v>#REF!</v>
      </c>
      <c r="F129" s="185" t="e">
        <f t="shared" si="37"/>
        <v>#REF!</v>
      </c>
      <c r="G129" s="185" t="e">
        <f t="shared" si="37"/>
        <v>#REF!</v>
      </c>
      <c r="H129" s="185" t="e">
        <f t="shared" si="37"/>
        <v>#REF!</v>
      </c>
      <c r="I129" s="185" t="e">
        <f t="shared" si="37"/>
        <v>#REF!</v>
      </c>
      <c r="J129" s="185" t="e">
        <f t="shared" si="37"/>
        <v>#REF!</v>
      </c>
      <c r="K129" s="185" t="e">
        <f t="shared" si="37"/>
        <v>#REF!</v>
      </c>
      <c r="L129" s="185" t="e">
        <f t="shared" si="37"/>
        <v>#REF!</v>
      </c>
      <c r="M129" s="270" t="e">
        <f t="shared" si="40"/>
        <v>#REF!</v>
      </c>
      <c r="N129" s="271" t="e">
        <f t="shared" si="38"/>
        <v>#REF!</v>
      </c>
      <c r="O129" s="271" t="e">
        <f t="shared" si="38"/>
        <v>#REF!</v>
      </c>
      <c r="P129" s="271" t="e">
        <f t="shared" si="38"/>
        <v>#REF!</v>
      </c>
      <c r="Q129" s="272" t="e">
        <f t="shared" si="38"/>
        <v>#REF!</v>
      </c>
      <c r="W129" s="54"/>
      <c r="X129" s="54"/>
      <c r="Y129" s="54"/>
      <c r="Z129" s="54"/>
      <c r="AA129" s="54"/>
      <c r="AB129" s="54"/>
      <c r="AC129" s="54"/>
    </row>
    <row r="130" spans="2:64" ht="16.5">
      <c r="B130" s="802"/>
      <c r="C130" s="184">
        <v>2200</v>
      </c>
      <c r="D130" s="185" t="e">
        <f t="shared" si="39"/>
        <v>#REF!</v>
      </c>
      <c r="E130" s="185" t="e">
        <f t="shared" si="37"/>
        <v>#REF!</v>
      </c>
      <c r="F130" s="185" t="e">
        <f t="shared" si="37"/>
        <v>#REF!</v>
      </c>
      <c r="G130" s="185" t="e">
        <f t="shared" si="37"/>
        <v>#REF!</v>
      </c>
      <c r="H130" s="185" t="e">
        <f t="shared" si="37"/>
        <v>#REF!</v>
      </c>
      <c r="I130" s="185" t="e">
        <f t="shared" si="37"/>
        <v>#REF!</v>
      </c>
      <c r="J130" s="185" t="e">
        <f t="shared" si="37"/>
        <v>#REF!</v>
      </c>
      <c r="K130" s="185" t="e">
        <f t="shared" si="37"/>
        <v>#REF!</v>
      </c>
      <c r="L130" s="185" t="e">
        <f t="shared" si="37"/>
        <v>#REF!</v>
      </c>
      <c r="M130" s="270" t="e">
        <f t="shared" si="40"/>
        <v>#REF!</v>
      </c>
      <c r="N130" s="271" t="e">
        <f t="shared" si="38"/>
        <v>#REF!</v>
      </c>
      <c r="O130" s="271" t="e">
        <f t="shared" si="38"/>
        <v>#REF!</v>
      </c>
      <c r="P130" s="271" t="e">
        <f t="shared" si="38"/>
        <v>#REF!</v>
      </c>
      <c r="Q130" s="272" t="e">
        <f t="shared" si="38"/>
        <v>#REF!</v>
      </c>
      <c r="W130" s="54"/>
      <c r="X130" s="54"/>
      <c r="Y130" s="54"/>
      <c r="Z130" s="54"/>
      <c r="AA130" s="54"/>
      <c r="AB130" s="54"/>
      <c r="AC130" s="54"/>
      <c r="AV130"/>
    </row>
    <row r="131" spans="2:64" ht="16.5">
      <c r="B131" s="802"/>
      <c r="C131" s="184">
        <v>2400</v>
      </c>
      <c r="D131" s="185" t="e">
        <f t="shared" si="39"/>
        <v>#REF!</v>
      </c>
      <c r="E131" s="185" t="e">
        <f t="shared" si="37"/>
        <v>#REF!</v>
      </c>
      <c r="F131" s="185" t="e">
        <f t="shared" si="37"/>
        <v>#REF!</v>
      </c>
      <c r="G131" s="185" t="e">
        <f t="shared" si="37"/>
        <v>#REF!</v>
      </c>
      <c r="H131" s="185" t="e">
        <f t="shared" si="37"/>
        <v>#REF!</v>
      </c>
      <c r="I131" s="185" t="e">
        <f t="shared" si="37"/>
        <v>#REF!</v>
      </c>
      <c r="J131" s="185" t="e">
        <f t="shared" si="37"/>
        <v>#REF!</v>
      </c>
      <c r="K131" s="185" t="e">
        <f t="shared" si="37"/>
        <v>#REF!</v>
      </c>
      <c r="L131" s="185" t="e">
        <f t="shared" si="37"/>
        <v>#REF!</v>
      </c>
      <c r="M131" s="270" t="e">
        <f t="shared" si="40"/>
        <v>#REF!</v>
      </c>
      <c r="N131" s="271" t="e">
        <f t="shared" si="38"/>
        <v>#REF!</v>
      </c>
      <c r="O131" s="271" t="e">
        <f t="shared" si="38"/>
        <v>#REF!</v>
      </c>
      <c r="P131" s="271" t="e">
        <f t="shared" si="38"/>
        <v>#REF!</v>
      </c>
      <c r="Q131" s="272" t="e">
        <f t="shared" si="38"/>
        <v>#REF!</v>
      </c>
      <c r="W131" s="54"/>
      <c r="X131" s="54"/>
      <c r="Y131" s="54"/>
      <c r="Z131" s="54"/>
      <c r="AA131" s="54"/>
      <c r="AB131" s="54"/>
      <c r="AC131" s="54"/>
    </row>
    <row r="132" spans="2:64" ht="16.5">
      <c r="B132" s="802"/>
      <c r="C132" s="184">
        <v>2600</v>
      </c>
      <c r="D132" s="185" t="e">
        <f t="shared" si="39"/>
        <v>#REF!</v>
      </c>
      <c r="E132" s="185" t="e">
        <f t="shared" si="37"/>
        <v>#REF!</v>
      </c>
      <c r="F132" s="185" t="e">
        <f t="shared" si="37"/>
        <v>#REF!</v>
      </c>
      <c r="G132" s="185" t="e">
        <f t="shared" si="37"/>
        <v>#REF!</v>
      </c>
      <c r="H132" s="185" t="e">
        <f t="shared" si="37"/>
        <v>#REF!</v>
      </c>
      <c r="I132" s="185" t="e">
        <f t="shared" si="37"/>
        <v>#REF!</v>
      </c>
      <c r="J132" s="185" t="e">
        <f t="shared" si="37"/>
        <v>#REF!</v>
      </c>
      <c r="K132" s="185" t="e">
        <f t="shared" si="37"/>
        <v>#REF!</v>
      </c>
      <c r="L132" s="185" t="e">
        <f t="shared" si="37"/>
        <v>#REF!</v>
      </c>
      <c r="M132" s="270" t="e">
        <f t="shared" si="40"/>
        <v>#REF!</v>
      </c>
      <c r="N132" s="271" t="e">
        <f t="shared" si="38"/>
        <v>#REF!</v>
      </c>
      <c r="O132" s="271" t="e">
        <f t="shared" si="38"/>
        <v>#REF!</v>
      </c>
      <c r="P132" s="271" t="e">
        <f t="shared" si="38"/>
        <v>#REF!</v>
      </c>
      <c r="Q132" s="272" t="e">
        <f t="shared" si="38"/>
        <v>#REF!</v>
      </c>
      <c r="W132" s="54"/>
      <c r="X132" s="54"/>
      <c r="Y132" s="54"/>
      <c r="Z132" s="54"/>
      <c r="AA132" s="54"/>
      <c r="AB132" s="54"/>
      <c r="AC132" s="54"/>
      <c r="AX132" s="1" t="s">
        <v>122</v>
      </c>
    </row>
    <row r="133" spans="2:64" ht="14.25" thickBot="1">
      <c r="B133" s="802"/>
      <c r="C133" s="184">
        <v>2800</v>
      </c>
      <c r="D133" s="185" t="e">
        <f t="shared" si="39"/>
        <v>#REF!</v>
      </c>
      <c r="E133" s="185" t="e">
        <f t="shared" si="37"/>
        <v>#REF!</v>
      </c>
      <c r="F133" s="185" t="e">
        <f t="shared" si="37"/>
        <v>#REF!</v>
      </c>
      <c r="G133" s="185" t="e">
        <f t="shared" si="37"/>
        <v>#REF!</v>
      </c>
      <c r="H133" s="185" t="e">
        <f t="shared" si="37"/>
        <v>#REF!</v>
      </c>
      <c r="I133" s="185" t="e">
        <f t="shared" si="37"/>
        <v>#REF!</v>
      </c>
      <c r="J133" s="185" t="e">
        <f t="shared" si="37"/>
        <v>#REF!</v>
      </c>
      <c r="K133" s="185" t="e">
        <f t="shared" si="37"/>
        <v>#REF!</v>
      </c>
      <c r="L133" s="186" t="e">
        <f t="shared" si="37"/>
        <v>#REF!</v>
      </c>
      <c r="M133" s="270" t="e">
        <f t="shared" si="40"/>
        <v>#REF!</v>
      </c>
      <c r="N133" s="271" t="e">
        <f t="shared" si="38"/>
        <v>#REF!</v>
      </c>
      <c r="O133" s="271" t="e">
        <f t="shared" si="38"/>
        <v>#REF!</v>
      </c>
      <c r="P133" s="271" t="e">
        <f t="shared" si="38"/>
        <v>#REF!</v>
      </c>
      <c r="Q133" s="272" t="e">
        <f t="shared" si="38"/>
        <v>#REF!</v>
      </c>
      <c r="AS133" s="55"/>
      <c r="AT133" s="56">
        <v>600</v>
      </c>
      <c r="AU133" s="57">
        <v>750</v>
      </c>
      <c r="AV133" s="56">
        <v>900</v>
      </c>
      <c r="AW133" s="57">
        <v>1050</v>
      </c>
      <c r="AX133" s="56">
        <v>1200</v>
      </c>
      <c r="AY133" s="57">
        <v>1350</v>
      </c>
      <c r="AZ133" s="56">
        <v>1500</v>
      </c>
      <c r="BA133" s="57">
        <v>1650</v>
      </c>
      <c r="BB133" s="56">
        <v>1800</v>
      </c>
      <c r="BC133" s="57">
        <v>1950</v>
      </c>
      <c r="BD133" s="56">
        <v>2100</v>
      </c>
      <c r="BE133" s="58">
        <v>2250</v>
      </c>
      <c r="BF133" s="59">
        <v>2400</v>
      </c>
      <c r="BG133" s="57">
        <v>2550</v>
      </c>
      <c r="BH133" s="56">
        <v>2700</v>
      </c>
      <c r="BI133" s="57">
        <v>2850</v>
      </c>
      <c r="BJ133" s="56">
        <v>3000</v>
      </c>
      <c r="BK133" s="57">
        <v>3150</v>
      </c>
      <c r="BL133" s="57">
        <v>3200</v>
      </c>
    </row>
    <row r="134" spans="2:64" ht="13.5">
      <c r="B134" s="802"/>
      <c r="C134" s="184">
        <v>3000</v>
      </c>
      <c r="D134" s="185" t="e">
        <f t="shared" si="39"/>
        <v>#REF!</v>
      </c>
      <c r="E134" s="185" t="e">
        <f t="shared" si="37"/>
        <v>#REF!</v>
      </c>
      <c r="F134" s="185" t="e">
        <f t="shared" si="37"/>
        <v>#REF!</v>
      </c>
      <c r="G134" s="185" t="e">
        <f t="shared" si="37"/>
        <v>#REF!</v>
      </c>
      <c r="H134" s="185" t="e">
        <f t="shared" si="37"/>
        <v>#REF!</v>
      </c>
      <c r="I134" s="185" t="e">
        <f t="shared" si="37"/>
        <v>#REF!</v>
      </c>
      <c r="J134" s="185" t="e">
        <f t="shared" si="37"/>
        <v>#REF!</v>
      </c>
      <c r="K134" s="185" t="e">
        <f t="shared" si="37"/>
        <v>#REF!</v>
      </c>
      <c r="L134" s="186" t="e">
        <f t="shared" si="37"/>
        <v>#REF!</v>
      </c>
      <c r="M134" s="270" t="e">
        <f t="shared" si="40"/>
        <v>#REF!</v>
      </c>
      <c r="N134" s="271" t="e">
        <f t="shared" si="38"/>
        <v>#REF!</v>
      </c>
      <c r="O134" s="271" t="e">
        <f t="shared" si="38"/>
        <v>#REF!</v>
      </c>
      <c r="P134" s="271" t="e">
        <f t="shared" si="38"/>
        <v>#REF!</v>
      </c>
      <c r="Q134" s="272" t="e">
        <f t="shared" si="38"/>
        <v>#REF!</v>
      </c>
      <c r="AS134" s="60">
        <v>900</v>
      </c>
      <c r="AT134" s="523" t="e">
        <f>INT(((($S$6)+(AT$133/1000*$AT$7))*$C$21+$F$5)*$C$20)</f>
        <v>#REF!</v>
      </c>
      <c r="AU134" s="61" t="e">
        <f t="shared" ref="AT134:BE141" si="41">INT(((($S$6)+(AU$133/1000*$AT$7))*$C$21+$F$5)*$C$20)</f>
        <v>#REF!</v>
      </c>
      <c r="AV134" s="61" t="e">
        <f t="shared" si="41"/>
        <v>#REF!</v>
      </c>
      <c r="AW134" s="61" t="e">
        <f t="shared" si="41"/>
        <v>#REF!</v>
      </c>
      <c r="AX134" s="61" t="e">
        <f t="shared" si="41"/>
        <v>#REF!</v>
      </c>
      <c r="AY134" s="61" t="e">
        <f t="shared" si="41"/>
        <v>#REF!</v>
      </c>
      <c r="AZ134" s="61" t="e">
        <f t="shared" si="41"/>
        <v>#REF!</v>
      </c>
      <c r="BA134" s="61" t="e">
        <f t="shared" si="41"/>
        <v>#REF!</v>
      </c>
      <c r="BB134" s="61" t="e">
        <f t="shared" si="41"/>
        <v>#REF!</v>
      </c>
      <c r="BC134" s="61" t="e">
        <f t="shared" si="41"/>
        <v>#REF!</v>
      </c>
      <c r="BD134" s="61" t="e">
        <f t="shared" si="41"/>
        <v>#REF!</v>
      </c>
      <c r="BE134" s="61" t="e">
        <f t="shared" si="41"/>
        <v>#REF!</v>
      </c>
      <c r="BF134" s="62">
        <v>0</v>
      </c>
      <c r="BG134" s="61">
        <v>0</v>
      </c>
      <c r="BH134" s="61">
        <v>0</v>
      </c>
      <c r="BI134" s="61">
        <v>0</v>
      </c>
      <c r="BJ134" s="61">
        <v>0</v>
      </c>
      <c r="BK134" s="61">
        <v>0</v>
      </c>
      <c r="BL134" s="777">
        <v>0</v>
      </c>
    </row>
    <row r="135" spans="2:64" ht="13.5">
      <c r="B135" s="802"/>
      <c r="C135" s="184">
        <v>3200</v>
      </c>
      <c r="D135" s="185" t="e">
        <f t="shared" si="39"/>
        <v>#REF!</v>
      </c>
      <c r="E135" s="185" t="e">
        <f t="shared" si="37"/>
        <v>#REF!</v>
      </c>
      <c r="F135" s="185" t="e">
        <f t="shared" si="37"/>
        <v>#REF!</v>
      </c>
      <c r="G135" s="185" t="e">
        <f t="shared" si="37"/>
        <v>#REF!</v>
      </c>
      <c r="H135" s="185" t="e">
        <f t="shared" si="37"/>
        <v>#REF!</v>
      </c>
      <c r="I135" s="185" t="e">
        <f t="shared" si="37"/>
        <v>#REF!</v>
      </c>
      <c r="J135" s="185" t="e">
        <f t="shared" si="37"/>
        <v>#REF!</v>
      </c>
      <c r="K135" s="186" t="e">
        <f t="shared" si="37"/>
        <v>#REF!</v>
      </c>
      <c r="L135" s="186" t="e">
        <f t="shared" si="37"/>
        <v>#REF!</v>
      </c>
      <c r="M135" s="270" t="e">
        <f t="shared" si="40"/>
        <v>#REF!</v>
      </c>
      <c r="N135" s="271" t="e">
        <f t="shared" si="38"/>
        <v>#REF!</v>
      </c>
      <c r="O135" s="271" t="e">
        <f t="shared" si="38"/>
        <v>#REF!</v>
      </c>
      <c r="P135" s="271" t="e">
        <f t="shared" si="38"/>
        <v>#REF!</v>
      </c>
      <c r="Q135" s="272" t="e">
        <f t="shared" si="38"/>
        <v>#REF!</v>
      </c>
      <c r="AS135" s="63">
        <v>1200</v>
      </c>
      <c r="AT135" s="64" t="e">
        <f t="shared" si="41"/>
        <v>#REF!</v>
      </c>
      <c r="AU135" s="65" t="e">
        <f t="shared" si="41"/>
        <v>#REF!</v>
      </c>
      <c r="AV135" s="65" t="e">
        <f t="shared" si="41"/>
        <v>#REF!</v>
      </c>
      <c r="AW135" s="65" t="e">
        <f t="shared" si="41"/>
        <v>#REF!</v>
      </c>
      <c r="AX135" s="65" t="e">
        <f t="shared" si="41"/>
        <v>#REF!</v>
      </c>
      <c r="AY135" s="65" t="e">
        <f t="shared" si="41"/>
        <v>#REF!</v>
      </c>
      <c r="AZ135" s="65" t="e">
        <f t="shared" si="41"/>
        <v>#REF!</v>
      </c>
      <c r="BA135" s="65" t="e">
        <f t="shared" si="41"/>
        <v>#REF!</v>
      </c>
      <c r="BB135" s="65" t="e">
        <f t="shared" si="41"/>
        <v>#REF!</v>
      </c>
      <c r="BC135" s="65" t="e">
        <f t="shared" si="41"/>
        <v>#REF!</v>
      </c>
      <c r="BD135" s="65" t="e">
        <f t="shared" si="41"/>
        <v>#REF!</v>
      </c>
      <c r="BE135" s="65" t="e">
        <f t="shared" si="41"/>
        <v>#REF!</v>
      </c>
      <c r="BF135" s="66">
        <v>0</v>
      </c>
      <c r="BG135" s="65">
        <v>0</v>
      </c>
      <c r="BH135" s="65">
        <v>0</v>
      </c>
      <c r="BI135" s="65">
        <v>0</v>
      </c>
      <c r="BJ135" s="65">
        <v>0</v>
      </c>
      <c r="BK135" s="65">
        <v>0</v>
      </c>
      <c r="BL135" s="67">
        <v>0</v>
      </c>
    </row>
    <row r="136" spans="2:64" ht="13.5">
      <c r="B136" s="802"/>
      <c r="C136" s="184">
        <v>3400</v>
      </c>
      <c r="D136" s="185" t="e">
        <f t="shared" si="39"/>
        <v>#REF!</v>
      </c>
      <c r="E136" s="185" t="e">
        <f t="shared" si="37"/>
        <v>#REF!</v>
      </c>
      <c r="F136" s="185" t="e">
        <f t="shared" si="37"/>
        <v>#REF!</v>
      </c>
      <c r="G136" s="185" t="e">
        <f t="shared" si="37"/>
        <v>#REF!</v>
      </c>
      <c r="H136" s="185" t="e">
        <f t="shared" si="37"/>
        <v>#REF!</v>
      </c>
      <c r="I136" s="185" t="e">
        <f t="shared" si="37"/>
        <v>#REF!</v>
      </c>
      <c r="J136" s="185" t="e">
        <f t="shared" si="37"/>
        <v>#REF!</v>
      </c>
      <c r="K136" s="186" t="e">
        <f t="shared" si="37"/>
        <v>#REF!</v>
      </c>
      <c r="L136" s="186" t="e">
        <f t="shared" si="37"/>
        <v>#REF!</v>
      </c>
      <c r="M136" s="270" t="e">
        <f t="shared" si="40"/>
        <v>#REF!</v>
      </c>
      <c r="N136" s="271" t="e">
        <f t="shared" si="38"/>
        <v>#REF!</v>
      </c>
      <c r="O136" s="271" t="e">
        <f t="shared" si="38"/>
        <v>#REF!</v>
      </c>
      <c r="P136" s="271" t="e">
        <f t="shared" si="38"/>
        <v>#REF!</v>
      </c>
      <c r="Q136" s="272" t="e">
        <f t="shared" si="38"/>
        <v>#REF!</v>
      </c>
      <c r="AS136" s="63">
        <v>1500</v>
      </c>
      <c r="AT136" s="64" t="e">
        <f t="shared" si="41"/>
        <v>#REF!</v>
      </c>
      <c r="AU136" s="65" t="e">
        <f t="shared" si="41"/>
        <v>#REF!</v>
      </c>
      <c r="AV136" s="65" t="e">
        <f t="shared" si="41"/>
        <v>#REF!</v>
      </c>
      <c r="AW136" s="65" t="e">
        <f t="shared" si="41"/>
        <v>#REF!</v>
      </c>
      <c r="AX136" s="65" t="e">
        <f t="shared" si="41"/>
        <v>#REF!</v>
      </c>
      <c r="AY136" s="65" t="e">
        <f t="shared" si="41"/>
        <v>#REF!</v>
      </c>
      <c r="AZ136" s="65" t="e">
        <f t="shared" si="41"/>
        <v>#REF!</v>
      </c>
      <c r="BA136" s="65" t="e">
        <f t="shared" si="41"/>
        <v>#REF!</v>
      </c>
      <c r="BB136" s="65" t="e">
        <f t="shared" si="41"/>
        <v>#REF!</v>
      </c>
      <c r="BC136" s="65" t="e">
        <f t="shared" si="41"/>
        <v>#REF!</v>
      </c>
      <c r="BD136" s="65" t="e">
        <f t="shared" si="41"/>
        <v>#REF!</v>
      </c>
      <c r="BE136" s="65" t="e">
        <f t="shared" si="41"/>
        <v>#REF!</v>
      </c>
      <c r="BF136" s="66">
        <v>0</v>
      </c>
      <c r="BG136" s="65">
        <v>0</v>
      </c>
      <c r="BH136" s="65">
        <v>0</v>
      </c>
      <c r="BI136" s="65">
        <v>0</v>
      </c>
      <c r="BJ136" s="65">
        <v>0</v>
      </c>
      <c r="BK136" s="65">
        <v>0</v>
      </c>
      <c r="BL136" s="67">
        <v>0</v>
      </c>
    </row>
    <row r="137" spans="2:64" ht="14.25" thickBot="1">
      <c r="B137" s="802"/>
      <c r="C137" s="264">
        <v>3600</v>
      </c>
      <c r="D137" s="185" t="e">
        <f t="shared" si="39"/>
        <v>#REF!</v>
      </c>
      <c r="E137" s="185" t="e">
        <f t="shared" si="37"/>
        <v>#REF!</v>
      </c>
      <c r="F137" s="185" t="e">
        <f t="shared" si="37"/>
        <v>#REF!</v>
      </c>
      <c r="G137" s="185" t="e">
        <f t="shared" si="37"/>
        <v>#REF!</v>
      </c>
      <c r="H137" s="185" t="e">
        <f t="shared" si="37"/>
        <v>#REF!</v>
      </c>
      <c r="I137" s="185" t="e">
        <f t="shared" si="37"/>
        <v>#REF!</v>
      </c>
      <c r="J137" s="186" t="e">
        <f t="shared" si="37"/>
        <v>#REF!</v>
      </c>
      <c r="K137" s="186" t="e">
        <f t="shared" si="37"/>
        <v>#REF!</v>
      </c>
      <c r="L137" s="186" t="e">
        <f t="shared" si="37"/>
        <v>#REF!</v>
      </c>
      <c r="M137" s="297" t="e">
        <f t="shared" si="40"/>
        <v>#REF!</v>
      </c>
      <c r="N137" s="296" t="e">
        <f t="shared" si="38"/>
        <v>#REF!</v>
      </c>
      <c r="O137" s="296" t="e">
        <f t="shared" si="38"/>
        <v>#REF!</v>
      </c>
      <c r="P137" s="296" t="e">
        <f t="shared" si="38"/>
        <v>#REF!</v>
      </c>
      <c r="Q137" s="298" t="e">
        <f t="shared" si="38"/>
        <v>#REF!</v>
      </c>
      <c r="AS137" s="63">
        <v>1800</v>
      </c>
      <c r="AT137" s="68" t="e">
        <f t="shared" si="41"/>
        <v>#REF!</v>
      </c>
      <c r="AU137" s="69" t="e">
        <f t="shared" si="41"/>
        <v>#REF!</v>
      </c>
      <c r="AV137" s="69" t="e">
        <f t="shared" si="41"/>
        <v>#REF!</v>
      </c>
      <c r="AW137" s="69" t="e">
        <f t="shared" si="41"/>
        <v>#REF!</v>
      </c>
      <c r="AX137" s="69" t="e">
        <f t="shared" si="41"/>
        <v>#REF!</v>
      </c>
      <c r="AY137" s="69" t="e">
        <f t="shared" si="41"/>
        <v>#REF!</v>
      </c>
      <c r="AZ137" s="69" t="e">
        <f t="shared" si="41"/>
        <v>#REF!</v>
      </c>
      <c r="BA137" s="69" t="e">
        <f t="shared" si="41"/>
        <v>#REF!</v>
      </c>
      <c r="BB137" s="69" t="e">
        <f t="shared" si="41"/>
        <v>#REF!</v>
      </c>
      <c r="BC137" s="69" t="e">
        <f t="shared" si="41"/>
        <v>#REF!</v>
      </c>
      <c r="BD137" s="69" t="e">
        <f t="shared" si="41"/>
        <v>#REF!</v>
      </c>
      <c r="BE137" s="69" t="e">
        <f t="shared" si="41"/>
        <v>#REF!</v>
      </c>
      <c r="BF137" s="66">
        <v>0</v>
      </c>
      <c r="BG137" s="69">
        <v>0</v>
      </c>
      <c r="BH137" s="69">
        <v>0</v>
      </c>
      <c r="BI137" s="69">
        <v>0</v>
      </c>
      <c r="BJ137" s="69">
        <v>0</v>
      </c>
      <c r="BK137" s="69">
        <v>0</v>
      </c>
      <c r="BL137" s="70">
        <v>0</v>
      </c>
    </row>
    <row r="138" spans="2:64" ht="14.25" thickTop="1">
      <c r="B138" s="802"/>
      <c r="C138" s="265">
        <v>3800</v>
      </c>
      <c r="D138" s="299" t="e">
        <f>INT((((($F$7+$AP$2)+(D$22/1000*$F$13)+((D$22+100)*($C138+400)/1000000*$F$12))*$C$21+$F$5)*$C$20)+$AJ$19)</f>
        <v>#REF!</v>
      </c>
      <c r="E138" s="299" t="e">
        <f t="shared" ref="E138:L139" si="42">INT((((($F$7+$AP$2)+(E$22/1000*$F$13)+((E$22+100)*($C138+400)/1000000*$F$12))*$C$21+$F$5)*$C$20)+$AJ$19)</f>
        <v>#REF!</v>
      </c>
      <c r="F138" s="299" t="e">
        <f t="shared" si="42"/>
        <v>#REF!</v>
      </c>
      <c r="G138" s="299" t="e">
        <f t="shared" si="42"/>
        <v>#REF!</v>
      </c>
      <c r="H138" s="299" t="e">
        <f t="shared" si="42"/>
        <v>#REF!</v>
      </c>
      <c r="I138" s="299" t="e">
        <f t="shared" si="42"/>
        <v>#REF!</v>
      </c>
      <c r="J138" s="299" t="e">
        <f t="shared" si="42"/>
        <v>#REF!</v>
      </c>
      <c r="K138" s="299" t="e">
        <f t="shared" si="42"/>
        <v>#REF!</v>
      </c>
      <c r="L138" s="299" t="e">
        <f t="shared" si="42"/>
        <v>#REF!</v>
      </c>
      <c r="M138" s="294" t="e">
        <f>INT((((($F$7+$AP$2)+(M$22/1000*$F$14)+((M$22+100)*($C138+400)/1000000*$F$12))*$C$21+$F$5)*$C$20)+$AJ$19)</f>
        <v>#REF!</v>
      </c>
      <c r="N138" s="294" t="e">
        <f t="shared" ref="N138:Q139" si="43">INT((((($F$7+$AP$2)+(N$22/1000*$F$14)+((N$22+100)*($C138+400)/1000000*$F$12))*$C$21+$F$5)*$C$20)+$AJ$19)</f>
        <v>#REF!</v>
      </c>
      <c r="O138" s="294" t="e">
        <f t="shared" si="43"/>
        <v>#REF!</v>
      </c>
      <c r="P138" s="294" t="e">
        <f t="shared" si="43"/>
        <v>#REF!</v>
      </c>
      <c r="Q138" s="294" t="e">
        <f t="shared" si="43"/>
        <v>#REF!</v>
      </c>
      <c r="AS138" s="60">
        <v>2100</v>
      </c>
      <c r="AT138" s="64" t="e">
        <f t="shared" si="41"/>
        <v>#REF!</v>
      </c>
      <c r="AU138" s="65" t="e">
        <f t="shared" si="41"/>
        <v>#REF!</v>
      </c>
      <c r="AV138" s="65" t="e">
        <f t="shared" si="41"/>
        <v>#REF!</v>
      </c>
      <c r="AW138" s="65" t="e">
        <f t="shared" si="41"/>
        <v>#REF!</v>
      </c>
      <c r="AX138" s="65" t="e">
        <f t="shared" si="41"/>
        <v>#REF!</v>
      </c>
      <c r="AY138" s="65" t="e">
        <f t="shared" si="41"/>
        <v>#REF!</v>
      </c>
      <c r="AZ138" s="65" t="e">
        <f t="shared" si="41"/>
        <v>#REF!</v>
      </c>
      <c r="BA138" s="65" t="e">
        <f t="shared" si="41"/>
        <v>#REF!</v>
      </c>
      <c r="BB138" s="65" t="e">
        <f t="shared" si="41"/>
        <v>#REF!</v>
      </c>
      <c r="BC138" s="65" t="e">
        <f t="shared" si="41"/>
        <v>#REF!</v>
      </c>
      <c r="BD138" s="65" t="e">
        <f t="shared" si="41"/>
        <v>#REF!</v>
      </c>
      <c r="BE138" s="65" t="e">
        <f t="shared" si="41"/>
        <v>#REF!</v>
      </c>
      <c r="BF138" s="71">
        <v>0</v>
      </c>
      <c r="BG138" s="65">
        <v>0</v>
      </c>
      <c r="BH138" s="65">
        <v>0</v>
      </c>
      <c r="BI138" s="65">
        <v>0</v>
      </c>
      <c r="BJ138" s="65">
        <v>0</v>
      </c>
      <c r="BK138" s="65">
        <v>0</v>
      </c>
      <c r="BL138" s="67">
        <v>0</v>
      </c>
    </row>
    <row r="139" spans="2:64" ht="14.25" thickBot="1">
      <c r="B139" s="802"/>
      <c r="C139" s="266">
        <v>4000</v>
      </c>
      <c r="D139" s="300" t="e">
        <f>INT((((($F$7+$AP$2)+(D$22/1000*$F$13)+((D$22+100)*($C139+400)/1000000*$F$12))*$C$21+$F$5)*$C$20)+$AJ$19)</f>
        <v>#REF!</v>
      </c>
      <c r="E139" s="300" t="e">
        <f t="shared" si="42"/>
        <v>#REF!</v>
      </c>
      <c r="F139" s="300" t="e">
        <f t="shared" si="42"/>
        <v>#REF!</v>
      </c>
      <c r="G139" s="300" t="e">
        <f t="shared" si="42"/>
        <v>#REF!</v>
      </c>
      <c r="H139" s="300" t="e">
        <f t="shared" si="42"/>
        <v>#REF!</v>
      </c>
      <c r="I139" s="300" t="e">
        <f t="shared" si="42"/>
        <v>#REF!</v>
      </c>
      <c r="J139" s="300" t="e">
        <f t="shared" si="42"/>
        <v>#REF!</v>
      </c>
      <c r="K139" s="300" t="e">
        <f t="shared" si="42"/>
        <v>#REF!</v>
      </c>
      <c r="L139" s="300" t="e">
        <f t="shared" si="42"/>
        <v>#REF!</v>
      </c>
      <c r="M139" s="271" t="e">
        <f>INT((((($F$7+$AP$2)+(M$22/1000*$F$14)+((M$22+100)*($C139+400)/1000000*$F$12))*$C$21+$F$5)*$C$20)+$AJ$19)</f>
        <v>#REF!</v>
      </c>
      <c r="N139" s="271" t="e">
        <f t="shared" si="43"/>
        <v>#REF!</v>
      </c>
      <c r="O139" s="271" t="e">
        <f t="shared" si="43"/>
        <v>#REF!</v>
      </c>
      <c r="P139" s="271" t="e">
        <f t="shared" si="43"/>
        <v>#REF!</v>
      </c>
      <c r="Q139" s="271" t="e">
        <f t="shared" si="43"/>
        <v>#REF!</v>
      </c>
      <c r="AS139" s="63">
        <v>2400</v>
      </c>
      <c r="AT139" s="64" t="e">
        <f t="shared" si="41"/>
        <v>#REF!</v>
      </c>
      <c r="AU139" s="65" t="e">
        <f t="shared" si="41"/>
        <v>#REF!</v>
      </c>
      <c r="AV139" s="65" t="e">
        <f t="shared" si="41"/>
        <v>#REF!</v>
      </c>
      <c r="AW139" s="65" t="e">
        <f t="shared" si="41"/>
        <v>#REF!</v>
      </c>
      <c r="AX139" s="65" t="e">
        <f t="shared" si="41"/>
        <v>#REF!</v>
      </c>
      <c r="AY139" s="65" t="e">
        <f t="shared" si="41"/>
        <v>#REF!</v>
      </c>
      <c r="AZ139" s="65" t="e">
        <f t="shared" si="41"/>
        <v>#REF!</v>
      </c>
      <c r="BA139" s="65" t="e">
        <f t="shared" si="41"/>
        <v>#REF!</v>
      </c>
      <c r="BB139" s="65" t="e">
        <f t="shared" si="41"/>
        <v>#REF!</v>
      </c>
      <c r="BC139" s="65" t="e">
        <f t="shared" si="41"/>
        <v>#REF!</v>
      </c>
      <c r="BD139" s="65" t="e">
        <f t="shared" si="41"/>
        <v>#REF!</v>
      </c>
      <c r="BE139" s="65" t="e">
        <f t="shared" si="41"/>
        <v>#REF!</v>
      </c>
      <c r="BF139" s="66">
        <v>0</v>
      </c>
      <c r="BG139" s="65">
        <v>0</v>
      </c>
      <c r="BH139" s="65">
        <v>0</v>
      </c>
      <c r="BI139" s="65">
        <v>0</v>
      </c>
      <c r="BJ139" s="65">
        <v>0</v>
      </c>
      <c r="BK139" s="65">
        <v>0</v>
      </c>
      <c r="BL139" s="67">
        <v>0</v>
      </c>
    </row>
    <row r="140" spans="2:64" ht="27" customHeight="1" thickBot="1">
      <c r="B140" s="79"/>
      <c r="C140" s="805" t="s">
        <v>71</v>
      </c>
      <c r="D140" s="806"/>
      <c r="E140" s="806"/>
      <c r="F140" s="806"/>
      <c r="G140" s="806"/>
      <c r="H140" s="807"/>
      <c r="I140" s="817" t="s">
        <v>90</v>
      </c>
      <c r="J140" s="818"/>
      <c r="K140" s="818"/>
      <c r="L140" s="819"/>
      <c r="M140" s="811" t="s">
        <v>91</v>
      </c>
      <c r="N140" s="812"/>
      <c r="O140" s="812"/>
      <c r="P140" s="812"/>
      <c r="Q140" s="813"/>
      <c r="AS140" s="63">
        <v>2700</v>
      </c>
      <c r="AT140" s="64" t="e">
        <f t="shared" si="41"/>
        <v>#REF!</v>
      </c>
      <c r="AU140" s="65" t="e">
        <f t="shared" si="41"/>
        <v>#REF!</v>
      </c>
      <c r="AV140" s="65" t="e">
        <f t="shared" si="41"/>
        <v>#REF!</v>
      </c>
      <c r="AW140" s="65" t="e">
        <f t="shared" si="41"/>
        <v>#REF!</v>
      </c>
      <c r="AX140" s="65" t="e">
        <f t="shared" si="41"/>
        <v>#REF!</v>
      </c>
      <c r="AY140" s="65" t="e">
        <f t="shared" si="41"/>
        <v>#REF!</v>
      </c>
      <c r="AZ140" s="72" t="e">
        <f t="shared" ref="AZ140:BC141" si="44">INT((((AZ$133/1000*$AT$7))*$C$21+$F$5)*$C$20)</f>
        <v>#REF!</v>
      </c>
      <c r="BA140" s="73" t="e">
        <f t="shared" si="44"/>
        <v>#REF!</v>
      </c>
      <c r="BB140" s="73" t="e">
        <f t="shared" si="44"/>
        <v>#REF!</v>
      </c>
      <c r="BC140" s="74" t="e">
        <f t="shared" si="44"/>
        <v>#REF!</v>
      </c>
      <c r="BD140" s="523">
        <v>0</v>
      </c>
      <c r="BE140" s="61">
        <v>0</v>
      </c>
      <c r="BF140" s="65">
        <v>0</v>
      </c>
      <c r="BG140" s="65">
        <v>0</v>
      </c>
      <c r="BH140" s="65">
        <v>0</v>
      </c>
      <c r="BI140" s="65">
        <v>0</v>
      </c>
      <c r="BJ140" s="65">
        <v>0</v>
      </c>
      <c r="BK140" s="65">
        <v>0</v>
      </c>
      <c r="BL140" s="67">
        <v>0</v>
      </c>
    </row>
    <row r="141" spans="2:64" ht="15" thickTop="1" thickBot="1">
      <c r="AS141" s="63">
        <v>3000</v>
      </c>
      <c r="AT141" s="75" t="e">
        <f t="shared" si="41"/>
        <v>#REF!</v>
      </c>
      <c r="AU141" s="76" t="e">
        <f t="shared" si="41"/>
        <v>#REF!</v>
      </c>
      <c r="AV141" s="76" t="e">
        <f t="shared" si="41"/>
        <v>#REF!</v>
      </c>
      <c r="AW141" s="76" t="e">
        <f t="shared" si="41"/>
        <v>#REF!</v>
      </c>
      <c r="AX141" s="76" t="e">
        <f t="shared" si="41"/>
        <v>#REF!</v>
      </c>
      <c r="AY141" s="76" t="e">
        <f t="shared" si="41"/>
        <v>#REF!</v>
      </c>
      <c r="AZ141" s="77" t="e">
        <f t="shared" si="44"/>
        <v>#REF!</v>
      </c>
      <c r="BA141" s="76" t="e">
        <f t="shared" si="44"/>
        <v>#REF!</v>
      </c>
      <c r="BB141" s="76" t="e">
        <f t="shared" si="44"/>
        <v>#REF!</v>
      </c>
      <c r="BC141" s="78" t="e">
        <f t="shared" si="44"/>
        <v>#REF!</v>
      </c>
      <c r="BD141" s="75">
        <v>0</v>
      </c>
      <c r="BE141" s="76">
        <v>0</v>
      </c>
      <c r="BF141" s="76">
        <v>0</v>
      </c>
      <c r="BG141" s="76">
        <v>0</v>
      </c>
      <c r="BH141" s="76">
        <v>0</v>
      </c>
      <c r="BI141" s="76">
        <v>0</v>
      </c>
      <c r="BJ141" s="76">
        <v>0</v>
      </c>
      <c r="BK141" s="76">
        <v>0</v>
      </c>
      <c r="BL141" s="78">
        <v>0</v>
      </c>
    </row>
    <row r="143" spans="2:64">
      <c r="D143" s="1" t="s">
        <v>123</v>
      </c>
    </row>
    <row r="144" spans="2:64" ht="13.5">
      <c r="D144" s="189">
        <v>600</v>
      </c>
      <c r="E144" s="189">
        <v>800</v>
      </c>
      <c r="F144" s="189">
        <v>1000</v>
      </c>
      <c r="G144" s="189">
        <v>1200</v>
      </c>
      <c r="H144" s="189">
        <v>1400</v>
      </c>
      <c r="I144" s="189">
        <v>1600</v>
      </c>
      <c r="J144" s="189">
        <v>1800</v>
      </c>
      <c r="K144" s="189">
        <v>2000</v>
      </c>
      <c r="L144" s="189">
        <v>2200</v>
      </c>
      <c r="M144" s="262">
        <v>2400</v>
      </c>
      <c r="N144" s="262">
        <v>2600</v>
      </c>
      <c r="O144" s="262">
        <v>2800</v>
      </c>
      <c r="P144" s="262">
        <v>3000</v>
      </c>
      <c r="Q144" s="263">
        <v>3200</v>
      </c>
      <c r="AS144" s="98" t="s">
        <v>124</v>
      </c>
      <c r="AT144" s="98" t="s">
        <v>125</v>
      </c>
    </row>
    <row r="145" spans="3:66" ht="13.5">
      <c r="C145" s="2" t="s">
        <v>83</v>
      </c>
      <c r="D145" s="185">
        <f>INT((D$144/1000*$BE$33)+($BA$38)*$AV$1)</f>
        <v>9</v>
      </c>
      <c r="E145" s="185">
        <f t="shared" ref="E145:Q146" si="45">INT((E$144/1000*$AZ$33)+($BA$38)*$AV$1)</f>
        <v>14</v>
      </c>
      <c r="F145" s="185">
        <f t="shared" si="45"/>
        <v>16</v>
      </c>
      <c r="G145" s="185">
        <f t="shared" si="45"/>
        <v>18</v>
      </c>
      <c r="H145" s="185">
        <f t="shared" si="45"/>
        <v>19</v>
      </c>
      <c r="I145" s="185">
        <f t="shared" si="45"/>
        <v>21</v>
      </c>
      <c r="J145" s="185">
        <f t="shared" si="45"/>
        <v>23</v>
      </c>
      <c r="K145" s="185">
        <f t="shared" si="45"/>
        <v>24</v>
      </c>
      <c r="L145" s="185">
        <f t="shared" si="45"/>
        <v>26</v>
      </c>
      <c r="M145" s="185">
        <f t="shared" si="45"/>
        <v>28</v>
      </c>
      <c r="N145" s="185">
        <f t="shared" si="45"/>
        <v>29</v>
      </c>
      <c r="O145" s="185">
        <f t="shared" si="45"/>
        <v>31</v>
      </c>
      <c r="P145" s="185">
        <f t="shared" si="45"/>
        <v>33</v>
      </c>
      <c r="Q145" s="185">
        <f t="shared" si="45"/>
        <v>35</v>
      </c>
    </row>
    <row r="146" spans="3:66" ht="13.5">
      <c r="C146" s="2" t="s">
        <v>126</v>
      </c>
      <c r="D146" s="185">
        <f>INT((D$144/1000*$AZ$33)+($BA$38)*$AV$1)</f>
        <v>13</v>
      </c>
      <c r="E146" s="185">
        <f t="shared" si="45"/>
        <v>14</v>
      </c>
      <c r="F146" s="185">
        <f t="shared" si="45"/>
        <v>16</v>
      </c>
      <c r="G146" s="185">
        <f t="shared" si="45"/>
        <v>18</v>
      </c>
      <c r="H146" s="185">
        <f t="shared" si="45"/>
        <v>19</v>
      </c>
      <c r="I146" s="185">
        <f t="shared" si="45"/>
        <v>21</v>
      </c>
      <c r="J146" s="185">
        <f t="shared" si="45"/>
        <v>23</v>
      </c>
      <c r="K146" s="185">
        <f t="shared" si="45"/>
        <v>24</v>
      </c>
      <c r="L146" s="185">
        <f t="shared" si="45"/>
        <v>26</v>
      </c>
      <c r="M146" s="185">
        <f t="shared" si="45"/>
        <v>28</v>
      </c>
      <c r="N146" s="185">
        <f t="shared" si="45"/>
        <v>29</v>
      </c>
      <c r="O146" s="185">
        <f t="shared" si="45"/>
        <v>31</v>
      </c>
      <c r="P146" s="185">
        <f t="shared" si="45"/>
        <v>33</v>
      </c>
      <c r="Q146" s="185">
        <f t="shared" si="45"/>
        <v>35</v>
      </c>
      <c r="AX146" s="1" t="s">
        <v>127</v>
      </c>
    </row>
    <row r="147" spans="3:66" ht="14.25" thickBot="1">
      <c r="D147" s="1" t="s">
        <v>128</v>
      </c>
      <c r="K147" s="304">
        <v>35</v>
      </c>
      <c r="AS147" s="55"/>
      <c r="AT147" s="56">
        <v>600</v>
      </c>
      <c r="AU147" s="57">
        <v>750</v>
      </c>
      <c r="AV147" s="56">
        <v>900</v>
      </c>
      <c r="AW147" s="57">
        <v>1050</v>
      </c>
      <c r="AX147" s="56">
        <v>1200</v>
      </c>
      <c r="AY147" s="57">
        <v>1350</v>
      </c>
      <c r="AZ147" s="56">
        <v>1500</v>
      </c>
      <c r="BA147" s="57">
        <v>1650</v>
      </c>
      <c r="BB147" s="56">
        <v>1800</v>
      </c>
      <c r="BC147" s="57">
        <v>1950</v>
      </c>
      <c r="BD147" s="56">
        <v>2100</v>
      </c>
      <c r="BE147" s="58">
        <v>2250</v>
      </c>
      <c r="BF147" s="59">
        <v>2400</v>
      </c>
      <c r="BG147" s="57">
        <v>2550</v>
      </c>
      <c r="BH147" s="56">
        <v>2700</v>
      </c>
      <c r="BI147" s="57">
        <v>2850</v>
      </c>
      <c r="BJ147" s="56">
        <v>3000</v>
      </c>
      <c r="BK147" s="57">
        <v>3150</v>
      </c>
      <c r="BL147" s="57">
        <v>3200</v>
      </c>
    </row>
    <row r="148" spans="3:66" ht="14.25" thickBot="1">
      <c r="AS148" s="60">
        <v>900</v>
      </c>
      <c r="AT148" s="523" t="e">
        <f t="shared" ref="AT148:BE155" si="46">INT(((($S$6)+(AT$133/1000*$AT$7))*$C$21+$F$5)*$C$20)-($N$3+$S$6)</f>
        <v>#REF!</v>
      </c>
      <c r="AU148" s="523" t="e">
        <f t="shared" si="46"/>
        <v>#REF!</v>
      </c>
      <c r="AV148" s="523" t="e">
        <f t="shared" si="46"/>
        <v>#REF!</v>
      </c>
      <c r="AW148" s="523" t="e">
        <f t="shared" si="46"/>
        <v>#REF!</v>
      </c>
      <c r="AX148" s="523" t="e">
        <f t="shared" si="46"/>
        <v>#REF!</v>
      </c>
      <c r="AY148" s="523" t="e">
        <f t="shared" si="46"/>
        <v>#REF!</v>
      </c>
      <c r="AZ148" s="523" t="e">
        <f t="shared" si="46"/>
        <v>#REF!</v>
      </c>
      <c r="BA148" s="523" t="e">
        <f t="shared" si="46"/>
        <v>#REF!</v>
      </c>
      <c r="BB148" s="523" t="e">
        <f t="shared" si="46"/>
        <v>#REF!</v>
      </c>
      <c r="BC148" s="523" t="e">
        <f t="shared" si="46"/>
        <v>#REF!</v>
      </c>
      <c r="BD148" s="523" t="e">
        <f t="shared" si="46"/>
        <v>#REF!</v>
      </c>
      <c r="BE148" s="523" t="e">
        <f t="shared" si="46"/>
        <v>#REF!</v>
      </c>
      <c r="BF148" s="62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777">
        <v>0</v>
      </c>
    </row>
    <row r="149" spans="3:66" ht="14.25" thickBot="1">
      <c r="D149" s="1" t="s">
        <v>129</v>
      </c>
      <c r="AS149" s="63">
        <v>1200</v>
      </c>
      <c r="AT149" s="778" t="e">
        <f t="shared" si="46"/>
        <v>#REF!</v>
      </c>
      <c r="AU149" s="523" t="e">
        <f t="shared" si="46"/>
        <v>#REF!</v>
      </c>
      <c r="AV149" s="523" t="e">
        <f t="shared" si="46"/>
        <v>#REF!</v>
      </c>
      <c r="AW149" s="523" t="e">
        <f t="shared" si="46"/>
        <v>#REF!</v>
      </c>
      <c r="AX149" s="523" t="e">
        <f t="shared" si="46"/>
        <v>#REF!</v>
      </c>
      <c r="AY149" s="523" t="e">
        <f t="shared" si="46"/>
        <v>#REF!</v>
      </c>
      <c r="AZ149" s="523" t="e">
        <f t="shared" si="46"/>
        <v>#REF!</v>
      </c>
      <c r="BA149" s="523" t="e">
        <f t="shared" si="46"/>
        <v>#REF!</v>
      </c>
      <c r="BB149" s="523" t="e">
        <f t="shared" si="46"/>
        <v>#REF!</v>
      </c>
      <c r="BC149" s="523" t="e">
        <f t="shared" si="46"/>
        <v>#REF!</v>
      </c>
      <c r="BD149" s="523" t="e">
        <f t="shared" si="46"/>
        <v>#REF!</v>
      </c>
      <c r="BE149" s="523" t="e">
        <f t="shared" si="46"/>
        <v>#REF!</v>
      </c>
      <c r="BF149" s="66">
        <v>0</v>
      </c>
      <c r="BG149" s="65">
        <v>0</v>
      </c>
      <c r="BH149" s="65">
        <v>0</v>
      </c>
      <c r="BI149" s="65">
        <v>0</v>
      </c>
      <c r="BJ149" s="65">
        <v>0</v>
      </c>
      <c r="BK149" s="65">
        <v>0</v>
      </c>
      <c r="BL149" s="67">
        <v>0</v>
      </c>
    </row>
    <row r="150" spans="3:66" ht="14.25" thickBot="1">
      <c r="AS150" s="63">
        <v>1500</v>
      </c>
      <c r="AT150" s="523" t="e">
        <f t="shared" si="46"/>
        <v>#REF!</v>
      </c>
      <c r="AU150" s="523" t="e">
        <f t="shared" si="46"/>
        <v>#REF!</v>
      </c>
      <c r="AV150" s="523" t="e">
        <f t="shared" si="46"/>
        <v>#REF!</v>
      </c>
      <c r="AW150" s="523" t="e">
        <f t="shared" si="46"/>
        <v>#REF!</v>
      </c>
      <c r="AX150" s="523" t="e">
        <f t="shared" si="46"/>
        <v>#REF!</v>
      </c>
      <c r="AY150" s="523" t="e">
        <f t="shared" si="46"/>
        <v>#REF!</v>
      </c>
      <c r="AZ150" s="523" t="e">
        <f t="shared" si="46"/>
        <v>#REF!</v>
      </c>
      <c r="BA150" s="523" t="e">
        <f t="shared" si="46"/>
        <v>#REF!</v>
      </c>
      <c r="BB150" s="523" t="e">
        <f t="shared" si="46"/>
        <v>#REF!</v>
      </c>
      <c r="BC150" s="523" t="e">
        <f t="shared" si="46"/>
        <v>#REF!</v>
      </c>
      <c r="BD150" s="523" t="e">
        <f t="shared" si="46"/>
        <v>#REF!</v>
      </c>
      <c r="BE150" s="523" t="e">
        <f t="shared" si="46"/>
        <v>#REF!</v>
      </c>
      <c r="BF150" s="66">
        <v>0</v>
      </c>
      <c r="BG150" s="65">
        <v>0</v>
      </c>
      <c r="BH150" s="65">
        <v>0</v>
      </c>
      <c r="BI150" s="65">
        <v>0</v>
      </c>
      <c r="BJ150" s="65">
        <v>0</v>
      </c>
      <c r="BK150" s="65">
        <v>0</v>
      </c>
      <c r="BL150" s="67">
        <v>0</v>
      </c>
    </row>
    <row r="151" spans="3:66" ht="14.25" thickBot="1">
      <c r="AS151" s="63">
        <v>1800</v>
      </c>
      <c r="AT151" s="523" t="e">
        <f t="shared" si="46"/>
        <v>#REF!</v>
      </c>
      <c r="AU151" s="523" t="e">
        <f t="shared" si="46"/>
        <v>#REF!</v>
      </c>
      <c r="AV151" s="523" t="e">
        <f t="shared" si="46"/>
        <v>#REF!</v>
      </c>
      <c r="AW151" s="523" t="e">
        <f t="shared" si="46"/>
        <v>#REF!</v>
      </c>
      <c r="AX151" s="523" t="e">
        <f t="shared" si="46"/>
        <v>#REF!</v>
      </c>
      <c r="AY151" s="523" t="e">
        <f t="shared" si="46"/>
        <v>#REF!</v>
      </c>
      <c r="AZ151" s="523" t="e">
        <f t="shared" si="46"/>
        <v>#REF!</v>
      </c>
      <c r="BA151" s="523" t="e">
        <f t="shared" si="46"/>
        <v>#REF!</v>
      </c>
      <c r="BB151" s="523" t="e">
        <f t="shared" si="46"/>
        <v>#REF!</v>
      </c>
      <c r="BC151" s="523" t="e">
        <f t="shared" si="46"/>
        <v>#REF!</v>
      </c>
      <c r="BD151" s="523" t="e">
        <f t="shared" si="46"/>
        <v>#REF!</v>
      </c>
      <c r="BE151" s="523" t="e">
        <f t="shared" si="46"/>
        <v>#REF!</v>
      </c>
      <c r="BF151" s="66">
        <v>0</v>
      </c>
      <c r="BG151" s="69">
        <v>0</v>
      </c>
      <c r="BH151" s="69">
        <v>0</v>
      </c>
      <c r="BI151" s="69">
        <v>0</v>
      </c>
      <c r="BJ151" s="69">
        <v>0</v>
      </c>
      <c r="BK151" s="69">
        <v>0</v>
      </c>
      <c r="BL151" s="70">
        <v>0</v>
      </c>
    </row>
    <row r="152" spans="3:66" ht="14.25" thickBot="1">
      <c r="D152" s="1" t="s">
        <v>130</v>
      </c>
      <c r="AS152" s="60">
        <v>2100</v>
      </c>
      <c r="AT152" s="523" t="e">
        <f t="shared" si="46"/>
        <v>#REF!</v>
      </c>
      <c r="AU152" s="523" t="e">
        <f t="shared" si="46"/>
        <v>#REF!</v>
      </c>
      <c r="AV152" s="523" t="e">
        <f t="shared" si="46"/>
        <v>#REF!</v>
      </c>
      <c r="AW152" s="523" t="e">
        <f t="shared" si="46"/>
        <v>#REF!</v>
      </c>
      <c r="AX152" s="523" t="e">
        <f t="shared" si="46"/>
        <v>#REF!</v>
      </c>
      <c r="AY152" s="523" t="e">
        <f t="shared" si="46"/>
        <v>#REF!</v>
      </c>
      <c r="AZ152" s="523" t="e">
        <f t="shared" si="46"/>
        <v>#REF!</v>
      </c>
      <c r="BA152" s="523" t="e">
        <f t="shared" si="46"/>
        <v>#REF!</v>
      </c>
      <c r="BB152" s="523" t="e">
        <f t="shared" si="46"/>
        <v>#REF!</v>
      </c>
      <c r="BC152" s="523" t="e">
        <f t="shared" si="46"/>
        <v>#REF!</v>
      </c>
      <c r="BD152" s="523" t="e">
        <f t="shared" si="46"/>
        <v>#REF!</v>
      </c>
      <c r="BE152" s="523" t="e">
        <f t="shared" si="46"/>
        <v>#REF!</v>
      </c>
      <c r="BF152" s="71">
        <v>0</v>
      </c>
      <c r="BG152" s="65">
        <v>0</v>
      </c>
      <c r="BH152" s="65">
        <v>0</v>
      </c>
      <c r="BI152" s="65">
        <v>0</v>
      </c>
      <c r="BJ152" s="65">
        <v>0</v>
      </c>
      <c r="BK152" s="65">
        <v>0</v>
      </c>
      <c r="BL152" s="67">
        <v>0</v>
      </c>
    </row>
    <row r="153" spans="3:66" ht="14.25" thickBot="1">
      <c r="AS153" s="63">
        <v>2400</v>
      </c>
      <c r="AT153" s="523" t="e">
        <f t="shared" si="46"/>
        <v>#REF!</v>
      </c>
      <c r="AU153" s="523" t="e">
        <f t="shared" si="46"/>
        <v>#REF!</v>
      </c>
      <c r="AV153" s="523" t="e">
        <f t="shared" si="46"/>
        <v>#REF!</v>
      </c>
      <c r="AW153" s="523" t="e">
        <f t="shared" si="46"/>
        <v>#REF!</v>
      </c>
      <c r="AX153" s="523" t="e">
        <f t="shared" si="46"/>
        <v>#REF!</v>
      </c>
      <c r="AY153" s="523" t="e">
        <f t="shared" si="46"/>
        <v>#REF!</v>
      </c>
      <c r="AZ153" s="523" t="e">
        <f t="shared" si="46"/>
        <v>#REF!</v>
      </c>
      <c r="BA153" s="523" t="e">
        <f t="shared" si="46"/>
        <v>#REF!</v>
      </c>
      <c r="BB153" s="523" t="e">
        <f t="shared" si="46"/>
        <v>#REF!</v>
      </c>
      <c r="BC153" s="523" t="e">
        <f t="shared" si="46"/>
        <v>#REF!</v>
      </c>
      <c r="BD153" s="523" t="e">
        <f t="shared" si="46"/>
        <v>#REF!</v>
      </c>
      <c r="BE153" s="523" t="e">
        <f t="shared" si="46"/>
        <v>#REF!</v>
      </c>
      <c r="BF153" s="66">
        <v>0</v>
      </c>
      <c r="BG153" s="65">
        <v>0</v>
      </c>
      <c r="BH153" s="65">
        <v>0</v>
      </c>
      <c r="BI153" s="65">
        <v>0</v>
      </c>
      <c r="BJ153" s="65">
        <v>0</v>
      </c>
      <c r="BK153" s="65">
        <v>0</v>
      </c>
      <c r="BL153" s="67">
        <v>0</v>
      </c>
    </row>
    <row r="154" spans="3:66" ht="14.25" thickBot="1">
      <c r="AS154" s="63">
        <v>2700</v>
      </c>
      <c r="AT154" s="523" t="e">
        <f t="shared" si="46"/>
        <v>#REF!</v>
      </c>
      <c r="AU154" s="523" t="e">
        <f t="shared" si="46"/>
        <v>#REF!</v>
      </c>
      <c r="AV154" s="523" t="e">
        <f t="shared" si="46"/>
        <v>#REF!</v>
      </c>
      <c r="AW154" s="523" t="e">
        <f t="shared" si="46"/>
        <v>#REF!</v>
      </c>
      <c r="AX154" s="523" t="e">
        <f t="shared" si="46"/>
        <v>#REF!</v>
      </c>
      <c r="AY154" s="523" t="e">
        <f t="shared" si="46"/>
        <v>#REF!</v>
      </c>
      <c r="AZ154" s="523" t="e">
        <f t="shared" si="46"/>
        <v>#REF!</v>
      </c>
      <c r="BA154" s="523" t="e">
        <f t="shared" si="46"/>
        <v>#REF!</v>
      </c>
      <c r="BB154" s="523" t="e">
        <f t="shared" si="46"/>
        <v>#REF!</v>
      </c>
      <c r="BC154" s="523" t="e">
        <f t="shared" si="46"/>
        <v>#REF!</v>
      </c>
      <c r="BD154" s="523">
        <v>0</v>
      </c>
      <c r="BE154" s="61">
        <v>0</v>
      </c>
      <c r="BF154" s="65">
        <v>0</v>
      </c>
      <c r="BG154" s="65">
        <v>0</v>
      </c>
      <c r="BH154" s="65">
        <v>0</v>
      </c>
      <c r="BI154" s="65">
        <v>0</v>
      </c>
      <c r="BJ154" s="65">
        <v>0</v>
      </c>
      <c r="BK154" s="65">
        <v>0</v>
      </c>
      <c r="BL154" s="67">
        <v>0</v>
      </c>
    </row>
    <row r="155" spans="3:66" ht="14.25" thickBot="1">
      <c r="AS155" s="63">
        <v>3000</v>
      </c>
      <c r="AT155" s="523" t="e">
        <f t="shared" si="46"/>
        <v>#REF!</v>
      </c>
      <c r="AU155" s="523" t="e">
        <f t="shared" si="46"/>
        <v>#REF!</v>
      </c>
      <c r="AV155" s="523" t="e">
        <f t="shared" si="46"/>
        <v>#REF!</v>
      </c>
      <c r="AW155" s="523" t="e">
        <f t="shared" si="46"/>
        <v>#REF!</v>
      </c>
      <c r="AX155" s="523" t="e">
        <f t="shared" si="46"/>
        <v>#REF!</v>
      </c>
      <c r="AY155" s="523" t="e">
        <f t="shared" si="46"/>
        <v>#REF!</v>
      </c>
      <c r="AZ155" s="523" t="e">
        <f t="shared" si="46"/>
        <v>#REF!</v>
      </c>
      <c r="BA155" s="523" t="e">
        <f t="shared" si="46"/>
        <v>#REF!</v>
      </c>
      <c r="BB155" s="523" t="e">
        <f t="shared" si="46"/>
        <v>#REF!</v>
      </c>
      <c r="BC155" s="523" t="e">
        <f t="shared" si="46"/>
        <v>#REF!</v>
      </c>
      <c r="BD155" s="75">
        <v>0</v>
      </c>
      <c r="BE155" s="76">
        <v>0</v>
      </c>
      <c r="BF155" s="76">
        <v>0</v>
      </c>
      <c r="BG155" s="76">
        <v>0</v>
      </c>
      <c r="BH155" s="76">
        <v>0</v>
      </c>
      <c r="BI155" s="76">
        <v>0</v>
      </c>
      <c r="BJ155" s="76">
        <v>0</v>
      </c>
      <c r="BK155" s="76">
        <v>0</v>
      </c>
      <c r="BL155" s="78">
        <v>0</v>
      </c>
    </row>
    <row r="159" spans="3:66" ht="16.5">
      <c r="AS159" s="54"/>
      <c r="AT159" s="1" t="s">
        <v>131</v>
      </c>
    </row>
    <row r="160" spans="3:66" ht="17.25" thickBot="1">
      <c r="AS160" s="54"/>
      <c r="AT160" s="55"/>
      <c r="AU160" s="56">
        <v>600</v>
      </c>
      <c r="AV160" s="57">
        <v>750</v>
      </c>
      <c r="AW160" s="56">
        <v>900</v>
      </c>
      <c r="AX160" s="57">
        <v>1050</v>
      </c>
      <c r="AY160" s="56">
        <v>1200</v>
      </c>
      <c r="AZ160" s="57">
        <v>1350</v>
      </c>
      <c r="BA160" s="56">
        <v>1500</v>
      </c>
      <c r="BB160" s="57">
        <v>1650</v>
      </c>
      <c r="BC160" s="56">
        <v>1800</v>
      </c>
      <c r="BD160" s="57">
        <v>1950</v>
      </c>
      <c r="BE160" s="56">
        <v>2100</v>
      </c>
      <c r="BF160" s="58">
        <v>2250</v>
      </c>
      <c r="BG160" s="59"/>
      <c r="BH160" s="57"/>
      <c r="BI160" s="56"/>
      <c r="BJ160" s="57"/>
      <c r="BK160" s="56"/>
      <c r="BL160" s="57"/>
      <c r="BM160" s="57"/>
      <c r="BN160" s="54"/>
    </row>
    <row r="161" spans="3:66" ht="16.5">
      <c r="AS161" s="54"/>
      <c r="AT161" s="60">
        <v>900</v>
      </c>
      <c r="AU161" s="523" t="e">
        <f t="shared" ref="AU161:BF168" si="47">INT(((($S$6)+(D$22/1000*$AT$7))*$C$21+$F$5)*$C$20)</f>
        <v>#REF!</v>
      </c>
      <c r="AV161" s="61" t="e">
        <f t="shared" si="47"/>
        <v>#REF!</v>
      </c>
      <c r="AW161" s="61" t="e">
        <f t="shared" si="47"/>
        <v>#REF!</v>
      </c>
      <c r="AX161" s="61" t="e">
        <f t="shared" si="47"/>
        <v>#REF!</v>
      </c>
      <c r="AY161" s="61" t="e">
        <f t="shared" si="47"/>
        <v>#REF!</v>
      </c>
      <c r="AZ161" s="61" t="e">
        <f t="shared" si="47"/>
        <v>#REF!</v>
      </c>
      <c r="BA161" s="61" t="e">
        <f t="shared" si="47"/>
        <v>#REF!</v>
      </c>
      <c r="BB161" s="61" t="e">
        <f t="shared" si="47"/>
        <v>#REF!</v>
      </c>
      <c r="BC161" s="61" t="e">
        <f t="shared" si="47"/>
        <v>#REF!</v>
      </c>
      <c r="BD161" s="61" t="e">
        <f t="shared" si="47"/>
        <v>#REF!</v>
      </c>
      <c r="BE161" s="61" t="e">
        <f t="shared" si="47"/>
        <v>#REF!</v>
      </c>
      <c r="BF161" s="61" t="e">
        <f t="shared" si="47"/>
        <v>#REF!</v>
      </c>
      <c r="BG161" s="62"/>
      <c r="BH161" s="61"/>
      <c r="BI161" s="61"/>
      <c r="BJ161" s="61"/>
      <c r="BK161" s="61"/>
      <c r="BL161" s="61"/>
      <c r="BM161" s="777"/>
      <c r="BN161" s="54"/>
    </row>
    <row r="162" spans="3:66" ht="16.5">
      <c r="AS162" s="54"/>
      <c r="AT162" s="63">
        <v>1200</v>
      </c>
      <c r="AU162" s="64" t="e">
        <f t="shared" si="47"/>
        <v>#REF!</v>
      </c>
      <c r="AV162" s="65" t="e">
        <f t="shared" si="47"/>
        <v>#REF!</v>
      </c>
      <c r="AW162" s="65" t="e">
        <f t="shared" si="47"/>
        <v>#REF!</v>
      </c>
      <c r="AX162" s="65" t="e">
        <f t="shared" si="47"/>
        <v>#REF!</v>
      </c>
      <c r="AY162" s="65" t="e">
        <f t="shared" si="47"/>
        <v>#REF!</v>
      </c>
      <c r="AZ162" s="65" t="e">
        <f t="shared" si="47"/>
        <v>#REF!</v>
      </c>
      <c r="BA162" s="65" t="e">
        <f t="shared" si="47"/>
        <v>#REF!</v>
      </c>
      <c r="BB162" s="65" t="e">
        <f t="shared" si="47"/>
        <v>#REF!</v>
      </c>
      <c r="BC162" s="65" t="e">
        <f t="shared" si="47"/>
        <v>#REF!</v>
      </c>
      <c r="BD162" s="65" t="e">
        <f t="shared" si="47"/>
        <v>#REF!</v>
      </c>
      <c r="BE162" s="65" t="e">
        <f t="shared" si="47"/>
        <v>#REF!</v>
      </c>
      <c r="BF162" s="65" t="e">
        <f t="shared" si="47"/>
        <v>#REF!</v>
      </c>
      <c r="BG162" s="66"/>
      <c r="BH162" s="65"/>
      <c r="BI162" s="65"/>
      <c r="BJ162" s="65"/>
      <c r="BK162" s="65"/>
      <c r="BL162" s="65"/>
      <c r="BM162" s="67"/>
      <c r="BN162" s="54"/>
    </row>
    <row r="163" spans="3:66" ht="16.5">
      <c r="AS163" s="54"/>
      <c r="AT163" s="63">
        <v>1500</v>
      </c>
      <c r="AU163" s="64" t="e">
        <f t="shared" si="47"/>
        <v>#REF!</v>
      </c>
      <c r="AV163" s="65" t="e">
        <f t="shared" si="47"/>
        <v>#REF!</v>
      </c>
      <c r="AW163" s="65" t="e">
        <f t="shared" si="47"/>
        <v>#REF!</v>
      </c>
      <c r="AX163" s="65" t="e">
        <f t="shared" si="47"/>
        <v>#REF!</v>
      </c>
      <c r="AY163" s="65" t="e">
        <f t="shared" si="47"/>
        <v>#REF!</v>
      </c>
      <c r="AZ163" s="65" t="e">
        <f t="shared" si="47"/>
        <v>#REF!</v>
      </c>
      <c r="BA163" s="65" t="e">
        <f t="shared" si="47"/>
        <v>#REF!</v>
      </c>
      <c r="BB163" s="65" t="e">
        <f t="shared" si="47"/>
        <v>#REF!</v>
      </c>
      <c r="BC163" s="65" t="e">
        <f t="shared" si="47"/>
        <v>#REF!</v>
      </c>
      <c r="BD163" s="65" t="e">
        <f t="shared" si="47"/>
        <v>#REF!</v>
      </c>
      <c r="BE163" s="65" t="e">
        <f t="shared" si="47"/>
        <v>#REF!</v>
      </c>
      <c r="BF163" s="65" t="e">
        <f t="shared" si="47"/>
        <v>#REF!</v>
      </c>
      <c r="BG163" s="66"/>
      <c r="BH163" s="65"/>
      <c r="BI163" s="65"/>
      <c r="BJ163" s="65"/>
      <c r="BK163" s="65"/>
      <c r="BL163" s="65"/>
      <c r="BM163" s="67"/>
      <c r="BN163" s="54"/>
    </row>
    <row r="164" spans="3:66" ht="16.5">
      <c r="AS164" s="54"/>
      <c r="AT164" s="63">
        <v>1800</v>
      </c>
      <c r="AU164" s="68" t="e">
        <f t="shared" si="47"/>
        <v>#REF!</v>
      </c>
      <c r="AV164" s="69" t="e">
        <f t="shared" si="47"/>
        <v>#REF!</v>
      </c>
      <c r="AW164" s="69" t="e">
        <f t="shared" si="47"/>
        <v>#REF!</v>
      </c>
      <c r="AX164" s="69" t="e">
        <f t="shared" si="47"/>
        <v>#REF!</v>
      </c>
      <c r="AY164" s="69" t="e">
        <f t="shared" si="47"/>
        <v>#REF!</v>
      </c>
      <c r="AZ164" s="69" t="e">
        <f t="shared" si="47"/>
        <v>#REF!</v>
      </c>
      <c r="BA164" s="69" t="e">
        <f t="shared" si="47"/>
        <v>#REF!</v>
      </c>
      <c r="BB164" s="69" t="e">
        <f t="shared" si="47"/>
        <v>#REF!</v>
      </c>
      <c r="BC164" s="69" t="e">
        <f t="shared" si="47"/>
        <v>#REF!</v>
      </c>
      <c r="BD164" s="69" t="e">
        <f t="shared" si="47"/>
        <v>#REF!</v>
      </c>
      <c r="BE164" s="69" t="e">
        <f t="shared" si="47"/>
        <v>#REF!</v>
      </c>
      <c r="BF164" s="69" t="e">
        <f t="shared" si="47"/>
        <v>#REF!</v>
      </c>
      <c r="BG164" s="66"/>
      <c r="BH164" s="69"/>
      <c r="BI164" s="69"/>
      <c r="BJ164" s="69"/>
      <c r="BK164" s="69"/>
      <c r="BL164" s="69"/>
      <c r="BM164" s="70"/>
      <c r="BN164" s="54"/>
    </row>
    <row r="165" spans="3:66" ht="16.5">
      <c r="C165" s="50"/>
      <c r="AS165" s="54"/>
      <c r="AT165" s="60">
        <v>2100</v>
      </c>
      <c r="AU165" s="64" t="e">
        <f t="shared" si="47"/>
        <v>#REF!</v>
      </c>
      <c r="AV165" s="65" t="e">
        <f t="shared" si="47"/>
        <v>#REF!</v>
      </c>
      <c r="AW165" s="65" t="e">
        <f t="shared" si="47"/>
        <v>#REF!</v>
      </c>
      <c r="AX165" s="65" t="e">
        <f t="shared" si="47"/>
        <v>#REF!</v>
      </c>
      <c r="AY165" s="65" t="e">
        <f t="shared" si="47"/>
        <v>#REF!</v>
      </c>
      <c r="AZ165" s="65" t="e">
        <f t="shared" si="47"/>
        <v>#REF!</v>
      </c>
      <c r="BA165" s="65" t="e">
        <f t="shared" si="47"/>
        <v>#REF!</v>
      </c>
      <c r="BB165" s="65" t="e">
        <f t="shared" si="47"/>
        <v>#REF!</v>
      </c>
      <c r="BC165" s="65" t="e">
        <f t="shared" si="47"/>
        <v>#REF!</v>
      </c>
      <c r="BD165" s="65" t="e">
        <f t="shared" si="47"/>
        <v>#REF!</v>
      </c>
      <c r="BE165" s="65" t="e">
        <f t="shared" si="47"/>
        <v>#REF!</v>
      </c>
      <c r="BF165" s="65" t="e">
        <f t="shared" si="47"/>
        <v>#REF!</v>
      </c>
      <c r="BG165" s="71"/>
      <c r="BH165" s="65"/>
      <c r="BI165" s="65"/>
      <c r="BJ165" s="65"/>
      <c r="BK165" s="65"/>
      <c r="BL165" s="65"/>
      <c r="BM165" s="67"/>
      <c r="BN165" s="54"/>
    </row>
    <row r="166" spans="3:66" ht="17.25" thickBot="1">
      <c r="AS166" s="54"/>
      <c r="AT166" s="63">
        <v>2400</v>
      </c>
      <c r="AU166" s="64" t="e">
        <f t="shared" si="47"/>
        <v>#REF!</v>
      </c>
      <c r="AV166" s="65" t="e">
        <f t="shared" si="47"/>
        <v>#REF!</v>
      </c>
      <c r="AW166" s="65" t="e">
        <f t="shared" si="47"/>
        <v>#REF!</v>
      </c>
      <c r="AX166" s="65" t="e">
        <f t="shared" si="47"/>
        <v>#REF!</v>
      </c>
      <c r="AY166" s="65" t="e">
        <f t="shared" si="47"/>
        <v>#REF!</v>
      </c>
      <c r="AZ166" s="65" t="e">
        <f t="shared" si="47"/>
        <v>#REF!</v>
      </c>
      <c r="BA166" s="65" t="e">
        <f t="shared" si="47"/>
        <v>#REF!</v>
      </c>
      <c r="BB166" s="65" t="e">
        <f t="shared" si="47"/>
        <v>#REF!</v>
      </c>
      <c r="BC166" s="65" t="e">
        <f t="shared" si="47"/>
        <v>#REF!</v>
      </c>
      <c r="BD166" s="65" t="e">
        <f t="shared" si="47"/>
        <v>#REF!</v>
      </c>
      <c r="BE166" s="65" t="e">
        <f t="shared" si="47"/>
        <v>#REF!</v>
      </c>
      <c r="BF166" s="65" t="e">
        <f t="shared" si="47"/>
        <v>#REF!</v>
      </c>
      <c r="BG166" s="66"/>
      <c r="BH166" s="65"/>
      <c r="BI166" s="65"/>
      <c r="BJ166" s="65"/>
      <c r="BK166" s="65"/>
      <c r="BL166" s="65"/>
      <c r="BM166" s="67"/>
      <c r="BN166" s="54"/>
    </row>
    <row r="167" spans="3:66" ht="16.5">
      <c r="AS167" s="54"/>
      <c r="AT167" s="63">
        <v>2700</v>
      </c>
      <c r="AU167" s="64" t="e">
        <f t="shared" si="47"/>
        <v>#REF!</v>
      </c>
      <c r="AV167" s="65" t="e">
        <f t="shared" si="47"/>
        <v>#REF!</v>
      </c>
      <c r="AW167" s="65" t="e">
        <f t="shared" si="47"/>
        <v>#REF!</v>
      </c>
      <c r="AX167" s="65" t="e">
        <f t="shared" si="47"/>
        <v>#REF!</v>
      </c>
      <c r="AY167" s="65" t="e">
        <f t="shared" si="47"/>
        <v>#REF!</v>
      </c>
      <c r="AZ167" s="65" t="e">
        <f t="shared" si="47"/>
        <v>#REF!</v>
      </c>
      <c r="BA167" s="72" t="e">
        <f t="shared" ref="BA167:BD168" si="48">INT((((J$22/1000*$AT$7))*$C$21+$F$5)*$C$20)</f>
        <v>#REF!</v>
      </c>
      <c r="BB167" s="73" t="e">
        <f t="shared" si="48"/>
        <v>#REF!</v>
      </c>
      <c r="BC167" s="73" t="e">
        <f t="shared" si="48"/>
        <v>#REF!</v>
      </c>
      <c r="BD167" s="74" t="e">
        <f t="shared" si="48"/>
        <v>#REF!</v>
      </c>
      <c r="BE167" s="523"/>
      <c r="BF167" s="61"/>
      <c r="BG167" s="65"/>
      <c r="BH167" s="65"/>
      <c r="BI167" s="65"/>
      <c r="BJ167" s="65"/>
      <c r="BK167" s="65"/>
      <c r="BL167" s="65"/>
      <c r="BM167" s="67"/>
      <c r="BN167" s="54"/>
    </row>
    <row r="168" spans="3:66" ht="17.25" thickBot="1">
      <c r="AS168" s="54"/>
      <c r="AT168" s="63">
        <v>3000</v>
      </c>
      <c r="AU168" s="75" t="e">
        <f t="shared" si="47"/>
        <v>#REF!</v>
      </c>
      <c r="AV168" s="76" t="e">
        <f t="shared" si="47"/>
        <v>#REF!</v>
      </c>
      <c r="AW168" s="76" t="e">
        <f t="shared" si="47"/>
        <v>#REF!</v>
      </c>
      <c r="AX168" s="76" t="e">
        <f t="shared" si="47"/>
        <v>#REF!</v>
      </c>
      <c r="AY168" s="76" t="e">
        <f t="shared" si="47"/>
        <v>#REF!</v>
      </c>
      <c r="AZ168" s="76" t="e">
        <f t="shared" si="47"/>
        <v>#REF!</v>
      </c>
      <c r="BA168" s="77" t="e">
        <f t="shared" si="48"/>
        <v>#REF!</v>
      </c>
      <c r="BB168" s="76" t="e">
        <f t="shared" si="48"/>
        <v>#REF!</v>
      </c>
      <c r="BC168" s="76" t="e">
        <f t="shared" si="48"/>
        <v>#REF!</v>
      </c>
      <c r="BD168" s="78" t="e">
        <f t="shared" si="48"/>
        <v>#REF!</v>
      </c>
      <c r="BE168" s="75"/>
      <c r="BF168" s="76"/>
      <c r="BG168" s="76"/>
      <c r="BH168" s="76"/>
      <c r="BI168" s="76"/>
      <c r="BJ168" s="76"/>
      <c r="BK168" s="76"/>
      <c r="BL168" s="76"/>
      <c r="BM168" s="78"/>
      <c r="BN168" s="54"/>
    </row>
    <row r="169" spans="3:66" ht="16.5">
      <c r="AS169" s="54"/>
      <c r="AT169" s="91"/>
      <c r="AU169" s="94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54"/>
      <c r="BI169" s="54"/>
      <c r="BJ169" s="54"/>
      <c r="BK169" s="54"/>
      <c r="BL169" s="54"/>
      <c r="BM169" s="96"/>
      <c r="BN169" s="97"/>
    </row>
    <row r="170" spans="3:66" ht="16.5">
      <c r="AS170" s="54"/>
      <c r="AY170" s="1" t="s">
        <v>127</v>
      </c>
      <c r="BN170" s="97"/>
    </row>
    <row r="171" spans="3:66" ht="16.5">
      <c r="AS171" s="54"/>
      <c r="AT171" s="55"/>
      <c r="AU171" s="56">
        <v>600</v>
      </c>
      <c r="AV171" s="57">
        <v>750</v>
      </c>
      <c r="AW171" s="56">
        <v>900</v>
      </c>
      <c r="AX171" s="57">
        <v>1050</v>
      </c>
      <c r="AY171" s="56">
        <v>1200</v>
      </c>
      <c r="AZ171" s="57">
        <v>1350</v>
      </c>
      <c r="BA171" s="56">
        <v>1500</v>
      </c>
      <c r="BB171" s="57">
        <v>1650</v>
      </c>
      <c r="BC171" s="56">
        <v>1800</v>
      </c>
      <c r="BD171" s="57">
        <v>1950</v>
      </c>
      <c r="BE171" s="56">
        <v>2100</v>
      </c>
      <c r="BF171" s="58">
        <v>2250</v>
      </c>
      <c r="BG171" s="59">
        <v>2400</v>
      </c>
      <c r="BH171" s="57">
        <v>2550</v>
      </c>
      <c r="BI171" s="56">
        <v>2700</v>
      </c>
      <c r="BJ171" s="57">
        <v>2850</v>
      </c>
      <c r="BK171" s="56">
        <v>3000</v>
      </c>
      <c r="BL171" s="57">
        <v>3150</v>
      </c>
      <c r="BM171" s="57">
        <v>3200</v>
      </c>
      <c r="BN171" s="97"/>
    </row>
    <row r="172" spans="3:66" ht="16.5">
      <c r="C172" s="1"/>
      <c r="AS172" s="54"/>
      <c r="AT172" s="60">
        <v>900</v>
      </c>
      <c r="AU172" s="109" t="e">
        <f t="shared" ref="AU172:BM172" si="49">INT(((($AH$17)+(D$22/1000*$AT$7))*$C$21+$F$5)*$C$20)</f>
        <v>#REF!</v>
      </c>
      <c r="AV172" s="109" t="e">
        <f t="shared" si="49"/>
        <v>#REF!</v>
      </c>
      <c r="AW172" s="109" t="e">
        <f t="shared" si="49"/>
        <v>#REF!</v>
      </c>
      <c r="AX172" s="109" t="e">
        <f t="shared" si="49"/>
        <v>#REF!</v>
      </c>
      <c r="AY172" s="109" t="e">
        <f t="shared" si="49"/>
        <v>#REF!</v>
      </c>
      <c r="AZ172" s="109" t="e">
        <f t="shared" si="49"/>
        <v>#REF!</v>
      </c>
      <c r="BA172" s="109" t="e">
        <f t="shared" si="49"/>
        <v>#REF!</v>
      </c>
      <c r="BB172" s="109" t="e">
        <f t="shared" si="49"/>
        <v>#REF!</v>
      </c>
      <c r="BC172" s="109" t="e">
        <f t="shared" si="49"/>
        <v>#REF!</v>
      </c>
      <c r="BD172" s="109" t="e">
        <f t="shared" si="49"/>
        <v>#REF!</v>
      </c>
      <c r="BE172" s="109" t="e">
        <f t="shared" si="49"/>
        <v>#REF!</v>
      </c>
      <c r="BF172" s="109" t="e">
        <f t="shared" si="49"/>
        <v>#REF!</v>
      </c>
      <c r="BG172" s="109" t="e">
        <f t="shared" si="49"/>
        <v>#REF!</v>
      </c>
      <c r="BH172" s="109" t="e">
        <f t="shared" si="49"/>
        <v>#REF!</v>
      </c>
      <c r="BI172" s="109" t="e">
        <f t="shared" si="49"/>
        <v>#REF!</v>
      </c>
      <c r="BJ172" s="109" t="e">
        <f t="shared" si="49"/>
        <v>#REF!</v>
      </c>
      <c r="BK172" s="109" t="e">
        <f t="shared" si="49"/>
        <v>#REF!</v>
      </c>
      <c r="BL172" s="109" t="e">
        <f t="shared" si="49"/>
        <v>#REF!</v>
      </c>
      <c r="BM172" s="109" t="e">
        <f t="shared" si="49"/>
        <v>#REF!</v>
      </c>
      <c r="BN172" s="97"/>
    </row>
    <row r="173" spans="3:66" ht="16.5">
      <c r="AS173" s="54"/>
      <c r="AT173" s="91"/>
      <c r="AU173" s="94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54"/>
      <c r="BI173" s="54"/>
      <c r="BJ173" s="54"/>
      <c r="BK173" s="54"/>
      <c r="BL173" s="54"/>
      <c r="BM173" s="54"/>
      <c r="BN173" s="54"/>
    </row>
    <row r="174" spans="3:66" ht="16.5">
      <c r="AS174" s="54"/>
      <c r="AT174" s="91"/>
      <c r="AU174" s="94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54"/>
      <c r="BI174" s="54"/>
      <c r="BJ174" s="54"/>
      <c r="BK174" s="54"/>
      <c r="BL174" s="54"/>
      <c r="BM174" s="54"/>
      <c r="BN174" s="54"/>
    </row>
    <row r="175" spans="3:66" ht="16.5">
      <c r="AS175" s="54"/>
      <c r="AT175" s="199" t="s">
        <v>132</v>
      </c>
      <c r="AU175" s="110"/>
      <c r="AV175" s="95"/>
      <c r="AW175" s="199">
        <v>2</v>
      </c>
      <c r="AX175" s="199" t="s">
        <v>133</v>
      </c>
      <c r="AY175" s="110"/>
      <c r="AZ175" s="95"/>
      <c r="BA175" s="199">
        <v>3</v>
      </c>
      <c r="BB175" s="199" t="s">
        <v>134</v>
      </c>
      <c r="BD175" s="110"/>
      <c r="BE175" s="199">
        <v>4</v>
      </c>
      <c r="BF175" s="199" t="s">
        <v>135</v>
      </c>
      <c r="BG175" s="110"/>
      <c r="BI175" s="54"/>
      <c r="BJ175" s="199">
        <v>5</v>
      </c>
      <c r="BK175" s="199" t="s">
        <v>136</v>
      </c>
      <c r="BL175" s="54"/>
      <c r="BM175" s="54"/>
      <c r="BN175" s="54"/>
    </row>
    <row r="176" spans="3:66" ht="16.5">
      <c r="AS176" s="54"/>
      <c r="AT176" s="199" t="s">
        <v>137</v>
      </c>
      <c r="AU176" s="110"/>
      <c r="AV176" s="95"/>
      <c r="AW176" s="110"/>
      <c r="AX176" s="199" t="s">
        <v>138</v>
      </c>
      <c r="AY176" s="110"/>
      <c r="AZ176" s="95"/>
      <c r="BA176" s="110"/>
      <c r="BB176" s="199" t="s">
        <v>139</v>
      </c>
      <c r="BD176" s="110"/>
      <c r="BE176" s="110"/>
      <c r="BF176" s="199" t="s">
        <v>140</v>
      </c>
      <c r="BG176"/>
      <c r="BI176" s="54"/>
      <c r="BJ176" s="110"/>
      <c r="BK176" s="199" t="s">
        <v>141</v>
      </c>
      <c r="BL176" s="54"/>
      <c r="BM176" s="54"/>
      <c r="BN176" s="54"/>
    </row>
    <row r="177" spans="45:66" ht="16.5">
      <c r="AS177" s="54"/>
      <c r="AT177" s="110"/>
      <c r="AU177" s="110"/>
      <c r="AV177" s="95"/>
      <c r="AW177" s="110"/>
      <c r="AX177" s="199" t="s">
        <v>142</v>
      </c>
      <c r="AY177" s="110"/>
      <c r="AZ177" s="95"/>
      <c r="BA177" s="110"/>
      <c r="BB177" s="199" t="s">
        <v>143</v>
      </c>
      <c r="BD177" s="110"/>
      <c r="BE177" s="110"/>
      <c r="BF177" s="199" t="s">
        <v>144</v>
      </c>
      <c r="BG177" s="110"/>
      <c r="BI177" s="54"/>
      <c r="BJ177" s="54"/>
      <c r="BK177" s="54"/>
      <c r="BL177" s="54"/>
      <c r="BM177" s="54"/>
      <c r="BN177" s="54"/>
    </row>
    <row r="178" spans="45:66" ht="16.5">
      <c r="AS178" s="54"/>
      <c r="AT178" s="2"/>
      <c r="AV178" s="95"/>
      <c r="AW178" s="95"/>
      <c r="AX178" s="95"/>
      <c r="AY178" s="95"/>
      <c r="AZ178" s="95"/>
      <c r="BA178" s="110"/>
      <c r="BB178" s="199" t="s">
        <v>145</v>
      </c>
      <c r="BD178"/>
      <c r="BE178" s="110"/>
      <c r="BF178" s="199" t="s">
        <v>146</v>
      </c>
      <c r="BG178" s="110"/>
      <c r="BI178" s="54"/>
      <c r="BJ178" s="54"/>
      <c r="BK178" s="54"/>
      <c r="BL178" s="54"/>
      <c r="BM178" s="54"/>
      <c r="BN178" s="54"/>
    </row>
    <row r="179" spans="45:66" ht="16.5">
      <c r="AS179" s="54"/>
      <c r="AT179" s="2"/>
      <c r="AV179" s="54"/>
      <c r="AW179" s="54"/>
      <c r="AX179" s="54"/>
      <c r="AY179" s="54"/>
      <c r="AZ179" s="54"/>
      <c r="BA179" s="110"/>
      <c r="BB179" s="199" t="s">
        <v>147</v>
      </c>
      <c r="BD179" s="110"/>
      <c r="BE179" s="110"/>
      <c r="BF179" s="199" t="s">
        <v>138</v>
      </c>
      <c r="BG179" s="110"/>
      <c r="BI179" s="54"/>
      <c r="BJ179" s="54"/>
      <c r="BK179" s="54"/>
      <c r="BL179" s="54"/>
      <c r="BM179" s="54"/>
      <c r="BN179" s="54"/>
    </row>
    <row r="180" spans="45:66" ht="16.5">
      <c r="AS180" s="54"/>
      <c r="AT180" s="2"/>
      <c r="AV180" s="54"/>
      <c r="AW180" s="54"/>
      <c r="AX180" s="54"/>
      <c r="AY180" s="54"/>
      <c r="AZ180" s="54"/>
      <c r="BA180" s="110"/>
      <c r="BB180" s="199" t="s">
        <v>148</v>
      </c>
      <c r="BD180" s="110"/>
      <c r="BE180" s="54"/>
      <c r="BF180" s="54"/>
      <c r="BG180" s="54"/>
      <c r="BI180" s="54"/>
      <c r="BJ180" s="54"/>
      <c r="BK180" s="54"/>
      <c r="BL180" s="54"/>
      <c r="BM180" s="54"/>
      <c r="BN180" s="54"/>
    </row>
    <row r="181" spans="45:66" ht="16.5">
      <c r="AS181" s="54"/>
      <c r="AT181" s="110"/>
      <c r="AU181" s="110"/>
      <c r="AV181" s="54"/>
      <c r="AW181" s="54"/>
      <c r="AX181" s="54"/>
      <c r="AY181" s="54"/>
      <c r="AZ181" s="54"/>
      <c r="BA181" s="110"/>
      <c r="BB181" s="199" t="s">
        <v>149</v>
      </c>
      <c r="BD181" s="110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</row>
    <row r="182" spans="45:66" ht="16.5">
      <c r="AS182" s="54"/>
      <c r="AT182" s="2"/>
      <c r="AW182" s="54"/>
      <c r="AX182" s="54"/>
      <c r="AY182" s="54"/>
      <c r="AZ182" s="54"/>
      <c r="BA182" s="110"/>
      <c r="BB182" s="199" t="s">
        <v>150</v>
      </c>
      <c r="BD182" s="110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</row>
    <row r="205" spans="3:3">
      <c r="C205" s="50"/>
    </row>
    <row r="245" spans="3:3">
      <c r="C245" s="50"/>
    </row>
    <row r="252" spans="3:3">
      <c r="C252" s="1"/>
    </row>
  </sheetData>
  <mergeCells count="41">
    <mergeCell ref="B122:B139"/>
    <mergeCell ref="C140:H140"/>
    <mergeCell ref="I140:L140"/>
    <mergeCell ref="M140:Q140"/>
    <mergeCell ref="B98:B115"/>
    <mergeCell ref="C116:H116"/>
    <mergeCell ref="I116:L116"/>
    <mergeCell ref="M116:Q116"/>
    <mergeCell ref="D119:Q119"/>
    <mergeCell ref="D120:Q120"/>
    <mergeCell ref="B74:B91"/>
    <mergeCell ref="C92:H92"/>
    <mergeCell ref="I92:L92"/>
    <mergeCell ref="M92:Q92"/>
    <mergeCell ref="D95:Q95"/>
    <mergeCell ref="D96:Q96"/>
    <mergeCell ref="C68:H68"/>
    <mergeCell ref="I68:L68"/>
    <mergeCell ref="M68:Q68"/>
    <mergeCell ref="D71:Q71"/>
    <mergeCell ref="U71:AI71"/>
    <mergeCell ref="D72:Q72"/>
    <mergeCell ref="U72:AI72"/>
    <mergeCell ref="D47:Q47"/>
    <mergeCell ref="U47:AI47"/>
    <mergeCell ref="D48:Q48"/>
    <mergeCell ref="U48:AI48"/>
    <mergeCell ref="BM49:BM66"/>
    <mergeCell ref="B50:B67"/>
    <mergeCell ref="D20:Q20"/>
    <mergeCell ref="D21:Q21"/>
    <mergeCell ref="B23:B40"/>
    <mergeCell ref="C41:H41"/>
    <mergeCell ref="I41:L41"/>
    <mergeCell ref="M41:Q41"/>
    <mergeCell ref="I1:S1"/>
    <mergeCell ref="BF9:BI9"/>
    <mergeCell ref="BA13:BA14"/>
    <mergeCell ref="BB13:BB14"/>
    <mergeCell ref="AS17:AS19"/>
    <mergeCell ref="D19:Q19"/>
  </mergeCells>
  <conditionalFormatting sqref="BB3">
    <cfRule type="duplicateValues" dxfId="21" priority="5"/>
  </conditionalFormatting>
  <conditionalFormatting sqref="BB4:BB9">
    <cfRule type="duplicateValues" dxfId="20" priority="4"/>
  </conditionalFormatting>
  <conditionalFormatting sqref="BB10:BB12">
    <cfRule type="duplicateValues" dxfId="19" priority="3"/>
  </conditionalFormatting>
  <conditionalFormatting sqref="AU34:BA37 AU28:BA30">
    <cfRule type="duplicateValues" dxfId="18" priority="6"/>
  </conditionalFormatting>
  <conditionalFormatting sqref="BD35:BD38 BD31:BE31 BE32">
    <cfRule type="duplicateValues" dxfId="17" priority="2"/>
  </conditionalFormatting>
  <conditionalFormatting sqref="BE35:BE38">
    <cfRule type="duplicateValues" dxfId="16" priority="1"/>
  </conditionalFormatting>
  <hyperlinks>
    <hyperlink ref="C19" location="'Index Page'!A1" display="BACK" xr:uid="{00000000-0004-0000-0000-000000000000}"/>
  </hyperlinks>
  <pageMargins left="0.7" right="0.7" top="0.75" bottom="0.75" header="0.3" footer="0.3"/>
  <pageSetup paperSize="9" scale="19" orientation="landscape" horizontalDpi="0" verticalDpi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theme="4"/>
    <pageSetUpPr fitToPage="1"/>
  </sheetPr>
  <dimension ref="B1:K92"/>
  <sheetViews>
    <sheetView topLeftCell="A40" zoomScale="137" zoomScaleNormal="137" workbookViewId="0">
      <selection activeCell="C60" sqref="C60"/>
    </sheetView>
  </sheetViews>
  <sheetFormatPr defaultColWidth="11.42578125" defaultRowHeight="12.75"/>
  <sheetData>
    <row r="1" spans="2:5">
      <c r="B1" s="782" t="s">
        <v>1029</v>
      </c>
      <c r="C1" s="141"/>
      <c r="D1" s="783"/>
    </row>
    <row r="2" spans="2:5">
      <c r="B2" s="142" t="s">
        <v>1030</v>
      </c>
      <c r="C2" t="s">
        <v>1031</v>
      </c>
      <c r="D2" s="143" t="s">
        <v>1032</v>
      </c>
    </row>
    <row r="3" spans="2:5">
      <c r="B3" s="144">
        <f>'MOTOR PRICING'!X6</f>
        <v>311.46550000000002</v>
      </c>
      <c r="C3" s="144"/>
      <c r="D3" s="144"/>
    </row>
    <row r="4" spans="2:5">
      <c r="B4" s="144">
        <f>'MOTOR PRICING'!X7</f>
        <v>288.58600000000001</v>
      </c>
      <c r="C4" s="144"/>
      <c r="D4" s="144" t="s">
        <v>1033</v>
      </c>
    </row>
    <row r="5" spans="2:5">
      <c r="B5" s="144">
        <f>'MOTOR PRICING'!X8</f>
        <v>352.83549999999997</v>
      </c>
      <c r="C5" s="144">
        <f>'MOTOR PRICING'!Y8</f>
        <v>230.6695</v>
      </c>
      <c r="D5" s="144">
        <f>'MOTOR PRICING'!Z8</f>
        <v>186.685</v>
      </c>
    </row>
    <row r="6" spans="2:5">
      <c r="B6" s="144">
        <f>'MOTOR PRICING'!X9</f>
        <v>410.97399999999999</v>
      </c>
      <c r="C6" s="144" t="s">
        <v>1033</v>
      </c>
      <c r="D6" s="144">
        <f>'MOTOR PRICING'!Z9</f>
        <v>0</v>
      </c>
    </row>
    <row r="7" spans="2:5" ht="13.5" thickBot="1">
      <c r="B7" s="145"/>
      <c r="C7" s="146"/>
      <c r="D7" s="147"/>
    </row>
    <row r="10" spans="2:5">
      <c r="B10" s="98" t="s">
        <v>1034</v>
      </c>
      <c r="E10" s="149">
        <f>'MOTOR PRICING'!V9</f>
        <v>22.352557500000007</v>
      </c>
    </row>
    <row r="11" spans="2:5">
      <c r="B11" s="98" t="s">
        <v>1035</v>
      </c>
      <c r="E11" s="149">
        <f>'MOTOR PRICING'!V10</f>
        <v>11.130210000000003</v>
      </c>
    </row>
    <row r="12" spans="2:5">
      <c r="B12" s="98" t="s">
        <v>1036</v>
      </c>
      <c r="E12" s="131">
        <f>'MOTOR PRICING'!V17</f>
        <v>4.422600000000001</v>
      </c>
    </row>
    <row r="13" spans="2:5">
      <c r="B13" s="98" t="s">
        <v>1037</v>
      </c>
      <c r="E13" s="131">
        <f>'MOTOR PRICING'!V18</f>
        <v>8.8359862500000013</v>
      </c>
    </row>
    <row r="14" spans="2:5">
      <c r="B14" s="98" t="s">
        <v>1038</v>
      </c>
      <c r="E14" s="131">
        <f>'MOTOR PRICING'!V19</f>
        <v>3.7223549999999999</v>
      </c>
    </row>
    <row r="15" spans="2:5">
      <c r="B15" s="98" t="s">
        <v>1039</v>
      </c>
      <c r="E15" s="131">
        <f>'MOTOR PRICING'!V20</f>
        <v>3.7223549999999999</v>
      </c>
    </row>
    <row r="16" spans="2:5">
      <c r="B16" s="98" t="s">
        <v>1040</v>
      </c>
      <c r="E16" s="131">
        <f>'MOTOR PRICING'!V21</f>
        <v>22.352557500000007</v>
      </c>
    </row>
    <row r="17" spans="2:5">
      <c r="B17" s="98" t="s">
        <v>1041</v>
      </c>
      <c r="E17" s="131">
        <f>'MOTOR PRICING'!V22</f>
        <v>7.3065037500000001</v>
      </c>
    </row>
    <row r="18" spans="2:5">
      <c r="B18" s="98" t="s">
        <v>1042</v>
      </c>
      <c r="E18" s="131">
        <f>'MOTOR PRICING'!V23</f>
        <v>8.9189100000000003</v>
      </c>
    </row>
    <row r="19" spans="2:5" ht="15">
      <c r="B19" s="99" t="s">
        <v>1043</v>
      </c>
      <c r="E19" s="131">
        <f>'MOTOR PRICING'!V24</f>
        <v>46.740375000000007</v>
      </c>
    </row>
    <row r="20" spans="2:5" ht="15">
      <c r="B20" s="99" t="s">
        <v>1044</v>
      </c>
      <c r="E20" s="131">
        <f>'MOTOR PRICING'!V25</f>
        <v>46.740375000000007</v>
      </c>
    </row>
    <row r="21" spans="2:5" ht="15">
      <c r="B21" s="99" t="s">
        <v>1045</v>
      </c>
      <c r="E21" s="131">
        <f>'MOTOR PRICING'!V26</f>
        <v>52.175474999999999</v>
      </c>
    </row>
    <row r="22" spans="2:5">
      <c r="B22" s="98" t="s">
        <v>1046</v>
      </c>
      <c r="E22" s="131">
        <f>'MOTOR PRICING'!V27</f>
        <v>177.56887500000002</v>
      </c>
    </row>
    <row r="30" spans="2:5" ht="13.5" thickBot="1"/>
    <row r="31" spans="2:5">
      <c r="B31" s="782" t="s">
        <v>1047</v>
      </c>
      <c r="C31" s="141"/>
      <c r="D31" s="783"/>
    </row>
    <row r="32" spans="2:5">
      <c r="B32" s="142" t="s">
        <v>1030</v>
      </c>
      <c r="C32" t="s">
        <v>1031</v>
      </c>
      <c r="D32" s="143" t="s">
        <v>1032</v>
      </c>
    </row>
    <row r="33" spans="2:5">
      <c r="B33" s="144">
        <f>'MOTOR PRICING'!X30</f>
        <v>165.40549999999999</v>
      </c>
      <c r="C33" s="144">
        <f>'MOTOR PRICING'!Y30</f>
        <v>151.40549999999999</v>
      </c>
      <c r="D33" s="150">
        <f>'MOTOR PRICING'!Z30</f>
        <v>112.9055</v>
      </c>
    </row>
    <row r="34" spans="2:5" ht="13.5" thickBot="1">
      <c r="B34" s="145"/>
      <c r="C34" s="146"/>
      <c r="D34" s="151">
        <f>'MOTOR PRICING'!Z31</f>
        <v>144.40549999999999</v>
      </c>
    </row>
    <row r="37" spans="2:5" ht="15">
      <c r="B37" s="99" t="s">
        <v>1048</v>
      </c>
      <c r="E37">
        <f>'MOTOR PRICING'!V33</f>
        <v>32.130000000000003</v>
      </c>
    </row>
    <row r="38" spans="2:5" ht="15">
      <c r="B38" s="99" t="s">
        <v>1049</v>
      </c>
      <c r="E38">
        <f>'MOTOR PRICING'!V34</f>
        <v>5.6700000000000008</v>
      </c>
    </row>
    <row r="39" spans="2:5" ht="15">
      <c r="B39" s="99" t="s">
        <v>1050</v>
      </c>
      <c r="E39">
        <f>'MOTOR PRICING'!V35</f>
        <v>80.325000000000003</v>
      </c>
    </row>
    <row r="40" spans="2:5">
      <c r="B40" s="98" t="s">
        <v>1051</v>
      </c>
      <c r="E40" s="132">
        <f>'MOTOR PRICING'!V38</f>
        <v>8.3160000000000007</v>
      </c>
    </row>
    <row r="41" spans="2:5">
      <c r="B41" s="98" t="s">
        <v>1052</v>
      </c>
      <c r="E41" s="132">
        <f>'MOTOR PRICING'!V39</f>
        <v>75.600000000000009</v>
      </c>
    </row>
    <row r="42" spans="2:5">
      <c r="B42" s="98" t="s">
        <v>1053</v>
      </c>
      <c r="E42" s="132">
        <f>'MOTOR PRICING'!V40</f>
        <v>66.150000000000006</v>
      </c>
    </row>
    <row r="43" spans="2:5">
      <c r="B43" s="98" t="s">
        <v>1054</v>
      </c>
      <c r="E43" s="132">
        <f>'MOTOR PRICING'!V41</f>
        <v>66.150000000000006</v>
      </c>
    </row>
    <row r="44" spans="2:5">
      <c r="B44" s="98" t="s">
        <v>1055</v>
      </c>
      <c r="E44" s="132">
        <f>'MOTOR PRICING'!V42</f>
        <v>66.150000000000006</v>
      </c>
    </row>
    <row r="45" spans="2:5">
      <c r="B45" s="98" t="s">
        <v>1056</v>
      </c>
      <c r="E45" s="132">
        <f>'MOTOR PRICING'!V43</f>
        <v>75.600000000000009</v>
      </c>
    </row>
    <row r="46" spans="2:5">
      <c r="B46" s="98" t="s">
        <v>1057</v>
      </c>
      <c r="E46" s="132">
        <f>'MOTOR PRICING'!V44</f>
        <v>75.600000000000009</v>
      </c>
    </row>
    <row r="47" spans="2:5">
      <c r="B47" s="98" t="s">
        <v>1058</v>
      </c>
      <c r="E47" s="132">
        <f>'MOTOR PRICING'!V45</f>
        <v>75.600000000000009</v>
      </c>
    </row>
    <row r="48" spans="2:5">
      <c r="B48" s="98" t="s">
        <v>1059</v>
      </c>
      <c r="E48" s="132">
        <f>'MOTOR PRICING'!V46</f>
        <v>103.95</v>
      </c>
    </row>
    <row r="49" spans="2:11">
      <c r="B49" s="98" t="s">
        <v>1053</v>
      </c>
      <c r="E49" s="132">
        <f>'MOTOR PRICING'!V47</f>
        <v>118.12500000000001</v>
      </c>
    </row>
    <row r="50" spans="2:11">
      <c r="B50" s="98" t="s">
        <v>1060</v>
      </c>
      <c r="E50" s="132">
        <f>'MOTOR PRICING'!V48</f>
        <v>56.7</v>
      </c>
    </row>
    <row r="51" spans="2:11">
      <c r="B51" s="98" t="s">
        <v>1061</v>
      </c>
      <c r="E51" s="132">
        <f>'MOTOR PRICING'!V49</f>
        <v>56.7</v>
      </c>
    </row>
    <row r="52" spans="2:11">
      <c r="B52" s="98" t="s">
        <v>1062</v>
      </c>
      <c r="E52" s="132">
        <f>'MOTOR PRICING'!V50</f>
        <v>66.150000000000006</v>
      </c>
    </row>
    <row r="56" spans="2:11" ht="13.5" thickBot="1"/>
    <row r="57" spans="2:11">
      <c r="B57" s="782" t="s">
        <v>1063</v>
      </c>
      <c r="C57" s="141"/>
      <c r="D57" s="783"/>
    </row>
    <row r="58" spans="2:11">
      <c r="B58" s="142" t="s">
        <v>1030</v>
      </c>
      <c r="C58" t="s">
        <v>1031</v>
      </c>
      <c r="D58" s="143" t="s">
        <v>1032</v>
      </c>
    </row>
    <row r="59" spans="2:11">
      <c r="B59" s="144"/>
      <c r="C59" s="132">
        <f>'MOTOR PRICING'!Y54</f>
        <v>211.31300000000002</v>
      </c>
      <c r="D59" s="132">
        <f>'MOTOR PRICING'!Z54</f>
        <v>181.38500000000002</v>
      </c>
    </row>
    <row r="60" spans="2:11" ht="13.5" thickBot="1">
      <c r="B60" s="148"/>
      <c r="C60" s="132">
        <f>'MOTOR PRICING'!Y55</f>
        <v>159.58830000000003</v>
      </c>
      <c r="D60" s="132">
        <f>'MOTOR PRICING'!Z55</f>
        <v>142.84410000000003</v>
      </c>
    </row>
    <row r="63" spans="2:11" ht="13.5" thickBot="1">
      <c r="B63" s="152" t="s">
        <v>1064</v>
      </c>
      <c r="C63" s="153"/>
      <c r="D63" s="154" t="s">
        <v>1065</v>
      </c>
      <c r="E63" s="154" t="s">
        <v>1066</v>
      </c>
      <c r="F63" s="154" t="s">
        <v>1067</v>
      </c>
      <c r="G63" s="154" t="s">
        <v>1068</v>
      </c>
      <c r="H63" s="155"/>
      <c r="I63" s="153"/>
      <c r="J63" s="153"/>
      <c r="K63" s="153"/>
    </row>
    <row r="64" spans="2:11">
      <c r="B64" s="199" t="s">
        <v>1064</v>
      </c>
      <c r="C64" s="153"/>
      <c r="D64" s="156" t="s">
        <v>1065</v>
      </c>
      <c r="E64" s="157" t="s">
        <v>1066</v>
      </c>
      <c r="F64" s="158" t="s">
        <v>1067</v>
      </c>
      <c r="G64" s="159" t="s">
        <v>1068</v>
      </c>
      <c r="H64" s="153"/>
      <c r="I64" s="153"/>
      <c r="J64" s="153"/>
      <c r="K64" s="153"/>
    </row>
    <row r="65" spans="2:11">
      <c r="B65" s="111" t="s">
        <v>1069</v>
      </c>
      <c r="C65" s="153"/>
      <c r="D65" s="157">
        <v>208.98000000000002</v>
      </c>
      <c r="E65" s="157">
        <v>230.45850000000002</v>
      </c>
      <c r="F65" s="157"/>
      <c r="G65" s="157"/>
      <c r="H65" s="153"/>
      <c r="I65" s="153"/>
      <c r="J65" s="153"/>
      <c r="K65" s="153"/>
    </row>
    <row r="66" spans="2:11">
      <c r="B66" s="111" t="s">
        <v>1070</v>
      </c>
      <c r="C66" s="153"/>
      <c r="D66" s="157">
        <v>52.825500000000005</v>
      </c>
      <c r="E66" s="157">
        <v>52.825500000000005</v>
      </c>
      <c r="F66" s="157">
        <v>52.825500000000005</v>
      </c>
      <c r="G66" s="157">
        <v>52.825500000000005</v>
      </c>
      <c r="H66" s="153"/>
      <c r="I66" s="153"/>
      <c r="J66" s="153"/>
      <c r="K66" s="153"/>
    </row>
    <row r="67" spans="2:11">
      <c r="B67" s="111" t="s">
        <v>1071</v>
      </c>
      <c r="C67" s="153"/>
      <c r="D67" s="157">
        <v>59.211000000000013</v>
      </c>
      <c r="E67" s="157">
        <v>59.211000000000013</v>
      </c>
      <c r="F67" s="157">
        <v>59.211000000000013</v>
      </c>
      <c r="G67" s="157">
        <v>59.211000000000013</v>
      </c>
      <c r="H67" s="153"/>
      <c r="I67" s="153"/>
      <c r="J67" s="153"/>
      <c r="K67" s="153"/>
    </row>
    <row r="68" spans="2:11">
      <c r="B68" s="111" t="s">
        <v>1072</v>
      </c>
      <c r="C68" s="153"/>
      <c r="D68" s="157">
        <v>79.528500000000008</v>
      </c>
      <c r="E68" s="159">
        <v>79.528500000000008</v>
      </c>
      <c r="F68" s="159">
        <v>79.528500000000008</v>
      </c>
      <c r="G68" s="159">
        <v>79.528500000000008</v>
      </c>
      <c r="H68" s="153"/>
      <c r="I68" s="153"/>
      <c r="J68" s="153"/>
      <c r="K68" s="153"/>
    </row>
    <row r="69" spans="2:11">
      <c r="B69" s="111" t="s">
        <v>1073</v>
      </c>
      <c r="C69" s="153"/>
      <c r="D69" s="157">
        <v>84.172500000000014</v>
      </c>
      <c r="E69" s="159"/>
      <c r="F69" s="159"/>
      <c r="G69" s="159"/>
      <c r="H69" s="153"/>
      <c r="I69" s="153"/>
      <c r="J69" s="153"/>
      <c r="K69" s="153"/>
    </row>
    <row r="70" spans="2:11">
      <c r="B70" s="152" t="s">
        <v>1074</v>
      </c>
      <c r="C70" s="153"/>
      <c r="D70" s="157">
        <v>99.846000000000018</v>
      </c>
      <c r="E70" s="159"/>
      <c r="F70" s="159"/>
      <c r="G70" s="159"/>
      <c r="H70" s="153"/>
      <c r="I70" s="153"/>
      <c r="J70" s="153"/>
      <c r="K70" s="153"/>
    </row>
    <row r="71" spans="2:11">
      <c r="B71" s="160" t="s">
        <v>1075</v>
      </c>
      <c r="C71" s="153"/>
      <c r="D71" s="157" t="s">
        <v>1033</v>
      </c>
      <c r="E71" s="159"/>
      <c r="F71" s="159"/>
      <c r="G71" s="159"/>
      <c r="H71" s="153"/>
      <c r="I71" s="153"/>
      <c r="J71" s="153"/>
      <c r="K71" s="153"/>
    </row>
    <row r="72" spans="2:11" ht="13.5">
      <c r="B72" s="160" t="s">
        <v>1076</v>
      </c>
      <c r="C72" s="153"/>
      <c r="D72" s="157">
        <v>43.537500000000016</v>
      </c>
      <c r="E72" s="159"/>
      <c r="F72" s="161"/>
      <c r="G72" s="159"/>
      <c r="H72" s="162"/>
      <c r="I72" s="153"/>
      <c r="J72" s="153"/>
      <c r="K72" s="153"/>
    </row>
    <row r="73" spans="2:11" ht="13.5">
      <c r="B73" s="160" t="s">
        <v>1077</v>
      </c>
      <c r="C73" s="153"/>
      <c r="D73" s="157">
        <v>35.410500000000006</v>
      </c>
      <c r="E73" s="159"/>
      <c r="F73" s="161"/>
      <c r="G73" s="159"/>
      <c r="H73" s="162"/>
      <c r="I73" s="1"/>
      <c r="J73" s="1"/>
      <c r="K73" s="1"/>
    </row>
    <row r="74" spans="2:11" ht="13.5">
      <c r="B74" s="160" t="s">
        <v>1078</v>
      </c>
      <c r="C74" s="153"/>
      <c r="D74" s="157">
        <v>90.558000000000021</v>
      </c>
      <c r="E74" s="154"/>
      <c r="F74" s="161"/>
      <c r="G74" s="159"/>
      <c r="H74" s="162"/>
      <c r="I74" s="1"/>
      <c r="J74" s="1"/>
      <c r="K74" s="1"/>
    </row>
    <row r="75" spans="2:11" ht="13.5">
      <c r="B75" s="111"/>
      <c r="C75" s="153"/>
      <c r="D75" s="157" t="s">
        <v>1079</v>
      </c>
      <c r="E75" s="157" t="s">
        <v>1080</v>
      </c>
      <c r="F75" s="161"/>
      <c r="G75" s="159"/>
      <c r="H75" s="162"/>
      <c r="I75" s="1"/>
      <c r="J75" s="1"/>
      <c r="K75" s="1"/>
    </row>
    <row r="76" spans="2:11" ht="13.5">
      <c r="B76" s="111" t="s">
        <v>1081</v>
      </c>
      <c r="C76" s="1"/>
      <c r="D76" s="157">
        <v>206.07750000000001</v>
      </c>
      <c r="E76" s="157">
        <v>199.69200000000004</v>
      </c>
      <c r="F76" s="161"/>
      <c r="G76" s="159"/>
      <c r="H76" s="162"/>
      <c r="I76" s="1"/>
      <c r="J76" s="1"/>
      <c r="K76" s="1"/>
    </row>
    <row r="77" spans="2:11" ht="13.5">
      <c r="B77" s="152" t="s">
        <v>1082</v>
      </c>
      <c r="C77" s="1"/>
      <c r="D77" s="157">
        <v>218.26800000000003</v>
      </c>
      <c r="E77" s="159">
        <v>206.07750000000001</v>
      </c>
      <c r="F77" s="161"/>
      <c r="G77" s="159"/>
      <c r="H77" s="162"/>
      <c r="I77" s="1"/>
      <c r="J77" s="1"/>
      <c r="K77" s="1"/>
    </row>
    <row r="78" spans="2:11" ht="13.5">
      <c r="B78" s="160" t="s">
        <v>1083</v>
      </c>
      <c r="C78" s="1"/>
      <c r="D78" s="157" t="s">
        <v>1033</v>
      </c>
      <c r="E78" s="159"/>
      <c r="F78" s="161"/>
      <c r="G78" s="159"/>
      <c r="H78" s="162"/>
      <c r="I78" s="1"/>
      <c r="J78" s="1"/>
      <c r="K78" s="1"/>
    </row>
    <row r="79" spans="2:11" ht="13.5">
      <c r="B79" s="160" t="s">
        <v>1084</v>
      </c>
      <c r="C79" s="1"/>
      <c r="D79" s="163">
        <v>48.181500000000007</v>
      </c>
      <c r="E79" s="154"/>
      <c r="F79" s="164"/>
      <c r="G79" s="154"/>
      <c r="H79" s="165"/>
      <c r="I79" s="1"/>
      <c r="J79" s="1"/>
      <c r="K79" s="1"/>
    </row>
    <row r="80" spans="2:11">
      <c r="B80" s="160"/>
      <c r="C80" s="1"/>
      <c r="D80" s="157" t="s">
        <v>1065</v>
      </c>
      <c r="E80" s="157" t="s">
        <v>1066</v>
      </c>
      <c r="F80" s="157" t="s">
        <v>1079</v>
      </c>
      <c r="G80" s="157" t="s">
        <v>1085</v>
      </c>
      <c r="H80" s="157" t="s">
        <v>1086</v>
      </c>
      <c r="I80" s="1"/>
      <c r="J80" s="1"/>
      <c r="K80" s="1"/>
    </row>
    <row r="81" spans="2:11" ht="13.5">
      <c r="B81" s="152" t="s">
        <v>1087</v>
      </c>
      <c r="C81" s="1"/>
      <c r="D81" s="157">
        <v>48.181500000000007</v>
      </c>
      <c r="E81" s="154">
        <v>53.406000000000006</v>
      </c>
      <c r="F81" s="164">
        <v>53.406000000000006</v>
      </c>
      <c r="G81" s="154">
        <v>48.181500000000007</v>
      </c>
      <c r="H81" s="165">
        <v>53.406000000000006</v>
      </c>
      <c r="I81" s="166"/>
      <c r="J81" s="166"/>
      <c r="K81" s="166"/>
    </row>
    <row r="82" spans="2:11">
      <c r="B82" s="160" t="s">
        <v>1088</v>
      </c>
      <c r="C82" s="1"/>
      <c r="D82" s="157" t="s">
        <v>1065</v>
      </c>
      <c r="E82" s="157" t="s">
        <v>1066</v>
      </c>
      <c r="F82" s="157" t="s">
        <v>1079</v>
      </c>
      <c r="G82" s="157" t="s">
        <v>1089</v>
      </c>
      <c r="H82" s="157" t="s">
        <v>1090</v>
      </c>
      <c r="I82" s="157" t="s">
        <v>1091</v>
      </c>
      <c r="J82" s="157" t="s">
        <v>1092</v>
      </c>
      <c r="K82" s="157" t="s">
        <v>1093</v>
      </c>
    </row>
    <row r="83" spans="2:11" ht="13.5">
      <c r="B83" s="152" t="s">
        <v>1094</v>
      </c>
      <c r="C83" s="1"/>
      <c r="D83" s="157">
        <v>2.9025000000000007</v>
      </c>
      <c r="E83" s="159">
        <v>6.3855000000000013</v>
      </c>
      <c r="F83" s="159">
        <v>6.3855000000000013</v>
      </c>
      <c r="G83" s="159">
        <v>5.2245000000000008</v>
      </c>
      <c r="H83" s="162">
        <v>22.059000000000005</v>
      </c>
      <c r="I83" s="1">
        <v>22.059000000000005</v>
      </c>
      <c r="J83" s="1">
        <v>22.059000000000005</v>
      </c>
      <c r="K83" s="1">
        <v>22.059000000000005</v>
      </c>
    </row>
    <row r="84" spans="2:11" ht="13.5">
      <c r="B84" s="160" t="s">
        <v>1095</v>
      </c>
      <c r="C84" s="1"/>
      <c r="D84" s="157" t="s">
        <v>1033</v>
      </c>
      <c r="E84" s="159"/>
      <c r="F84" s="159"/>
      <c r="G84" s="159"/>
      <c r="H84" s="162"/>
      <c r="I84" s="1"/>
      <c r="J84" s="1"/>
      <c r="K84" s="1"/>
    </row>
    <row r="85" spans="2:11" ht="13.5">
      <c r="B85" s="160" t="s">
        <v>1096</v>
      </c>
      <c r="C85" s="1"/>
      <c r="D85" s="157">
        <v>156.15450000000004</v>
      </c>
      <c r="E85" s="159"/>
      <c r="F85" s="159"/>
      <c r="G85" s="159"/>
      <c r="H85" s="162"/>
      <c r="I85" s="1"/>
      <c r="J85" s="1"/>
      <c r="K85" s="1"/>
    </row>
    <row r="86" spans="2:11" ht="16.5">
      <c r="B86" s="152" t="s">
        <v>1097</v>
      </c>
      <c r="C86" s="1"/>
      <c r="D86" s="157">
        <v>169.50600000000003</v>
      </c>
      <c r="E86" s="159"/>
      <c r="F86" s="159"/>
      <c r="G86" s="159"/>
      <c r="H86" s="162"/>
      <c r="I86" s="54"/>
      <c r="J86" s="167"/>
      <c r="K86" s="54"/>
    </row>
    <row r="87" spans="2:11" ht="16.5">
      <c r="B87" s="160" t="s">
        <v>1098</v>
      </c>
      <c r="C87" s="1"/>
      <c r="D87" s="157" t="s">
        <v>1033</v>
      </c>
      <c r="E87" s="159"/>
      <c r="F87" s="159"/>
      <c r="G87" s="159"/>
      <c r="H87" s="162"/>
      <c r="I87" s="54"/>
      <c r="J87" s="167"/>
      <c r="K87" s="54"/>
    </row>
    <row r="88" spans="2:11" ht="16.5">
      <c r="B88" s="160" t="s">
        <v>1099</v>
      </c>
      <c r="C88" s="1"/>
      <c r="D88" s="157">
        <v>81.270000000000024</v>
      </c>
      <c r="E88" s="159"/>
      <c r="F88" s="159"/>
      <c r="G88" s="159"/>
      <c r="H88" s="162"/>
      <c r="I88" s="54"/>
      <c r="J88" s="167"/>
      <c r="K88" s="54"/>
    </row>
    <row r="89" spans="2:11" ht="16.5">
      <c r="B89" s="160" t="s">
        <v>1100</v>
      </c>
      <c r="C89" s="1"/>
      <c r="D89" s="157">
        <v>81.270000000000024</v>
      </c>
      <c r="E89" s="159"/>
      <c r="F89" s="159"/>
      <c r="G89" s="159"/>
      <c r="H89" s="162"/>
      <c r="I89" s="54"/>
      <c r="J89" s="167"/>
      <c r="K89" s="54"/>
    </row>
    <row r="90" spans="2:11" ht="16.5">
      <c r="B90" s="152" t="s">
        <v>1101</v>
      </c>
      <c r="C90" s="1"/>
      <c r="D90" s="157">
        <v>81.270000000000024</v>
      </c>
      <c r="E90" s="159"/>
      <c r="F90" s="159"/>
      <c r="G90" s="159"/>
      <c r="H90" s="162"/>
      <c r="I90" s="54"/>
      <c r="J90" s="167"/>
      <c r="K90" s="54"/>
    </row>
    <row r="91" spans="2:11" ht="16.5">
      <c r="B91" s="160" t="s">
        <v>1102</v>
      </c>
      <c r="C91" s="1"/>
      <c r="D91" s="157">
        <v>0</v>
      </c>
      <c r="E91" s="159"/>
      <c r="F91" s="159"/>
      <c r="G91" s="159"/>
      <c r="H91" s="162"/>
      <c r="I91" s="54"/>
      <c r="J91" s="167"/>
      <c r="K91" s="168"/>
    </row>
    <row r="92" spans="2:11">
      <c r="B92" t="s">
        <v>1103</v>
      </c>
      <c r="D92">
        <v>197.316</v>
      </c>
    </row>
  </sheetData>
  <pageMargins left="0.7" right="0.7" top="0.75" bottom="0.75" header="0.3" footer="0.3"/>
  <pageSetup paperSize="9" scale="60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AN88"/>
  <sheetViews>
    <sheetView topLeftCell="M31" zoomScale="149" zoomScaleNormal="120" workbookViewId="0">
      <selection activeCell="Y54" sqref="Y54"/>
    </sheetView>
  </sheetViews>
  <sheetFormatPr defaultColWidth="11.42578125" defaultRowHeight="12.75"/>
  <cols>
    <col min="1" max="1" width="39.28515625" style="111" customWidth="1"/>
    <col min="2" max="2" width="17.42578125" style="111" customWidth="1"/>
    <col min="3" max="4" width="10.85546875" style="111" customWidth="1"/>
    <col min="5" max="5" width="10.85546875" style="111"/>
    <col min="6" max="10" width="0" style="111" hidden="1" customWidth="1"/>
    <col min="11" max="11" width="15.85546875" style="111" hidden="1" customWidth="1"/>
    <col min="12" max="12" width="22.140625" style="111" customWidth="1"/>
    <col min="13" max="13" width="25.42578125" customWidth="1"/>
    <col min="14" max="14" width="37.42578125" bestFit="1" customWidth="1"/>
    <col min="15" max="15" width="0" hidden="1" customWidth="1"/>
    <col min="16" max="16" width="19.85546875" hidden="1" customWidth="1"/>
    <col min="17" max="17" width="38.42578125" hidden="1" customWidth="1"/>
    <col min="18" max="18" width="0" hidden="1" customWidth="1"/>
    <col min="19" max="19" width="10.85546875" style="102"/>
    <col min="20" max="20" width="0" style="105" hidden="1" customWidth="1"/>
    <col min="21" max="21" width="12.140625" style="105" bestFit="1" customWidth="1"/>
    <col min="22" max="23" width="10.85546875" style="137"/>
  </cols>
  <sheetData>
    <row r="1" spans="1:32">
      <c r="AB1">
        <v>1.35</v>
      </c>
      <c r="AD1" t="s">
        <v>1104</v>
      </c>
      <c r="AF1" s="131">
        <v>50</v>
      </c>
    </row>
    <row r="2" spans="1:32">
      <c r="AD2" t="s">
        <v>1105</v>
      </c>
      <c r="AF2" s="131">
        <v>5</v>
      </c>
    </row>
    <row r="3" spans="1:32" ht="13.5" thickBot="1">
      <c r="AF3" s="133">
        <f>SUM(AF1:AF2)</f>
        <v>55</v>
      </c>
    </row>
    <row r="4" spans="1:32">
      <c r="S4" s="102" t="s">
        <v>1106</v>
      </c>
      <c r="T4" s="105" t="s">
        <v>1107</v>
      </c>
      <c r="U4" s="105" t="s">
        <v>1108</v>
      </c>
      <c r="V4" s="137" t="s">
        <v>1109</v>
      </c>
      <c r="X4" s="782" t="s">
        <v>1029</v>
      </c>
      <c r="Y4" s="141"/>
      <c r="Z4" s="783"/>
      <c r="AD4" s="127" t="s">
        <v>1110</v>
      </c>
      <c r="AF4" s="129">
        <v>1.93</v>
      </c>
    </row>
    <row r="5" spans="1:32">
      <c r="X5" s="142" t="s">
        <v>1030</v>
      </c>
      <c r="Y5" t="s">
        <v>1031</v>
      </c>
      <c r="Z5" s="143" t="s">
        <v>1032</v>
      </c>
      <c r="AB5" t="s">
        <v>1111</v>
      </c>
    </row>
    <row r="6" spans="1:32">
      <c r="A6" s="116"/>
      <c r="B6" s="121"/>
      <c r="L6" s="115"/>
      <c r="M6" s="98" t="s">
        <v>1112</v>
      </c>
      <c r="N6" s="134" t="s">
        <v>1113</v>
      </c>
      <c r="O6" t="s">
        <v>1114</v>
      </c>
      <c r="P6" t="s">
        <v>1115</v>
      </c>
      <c r="Q6" t="s">
        <v>1116</v>
      </c>
      <c r="R6" t="s">
        <v>1117</v>
      </c>
      <c r="S6" s="102">
        <v>248.892</v>
      </c>
      <c r="T6" s="107">
        <v>0.35</v>
      </c>
      <c r="U6" s="106">
        <f t="shared" ref="U6:U25" si="0">S6-(S6*T6)</f>
        <v>161.77980000000002</v>
      </c>
      <c r="V6" s="728">
        <f>S6+SUM($AF$4+AC7)*$AB$1+SUM($AF$1:$AF$2)</f>
        <v>311.46550000000002</v>
      </c>
      <c r="W6" s="138"/>
      <c r="X6" s="731">
        <f>V6</f>
        <v>311.46550000000002</v>
      </c>
      <c r="Y6" s="732"/>
      <c r="Z6" s="733"/>
    </row>
    <row r="7" spans="1:32">
      <c r="A7" s="116" t="s">
        <v>1113</v>
      </c>
      <c r="B7" s="121" t="s">
        <v>1117</v>
      </c>
      <c r="C7" s="124"/>
      <c r="D7" s="125"/>
      <c r="E7" s="115"/>
      <c r="F7" s="115"/>
      <c r="G7" s="112"/>
      <c r="I7" s="113"/>
      <c r="J7" s="114"/>
      <c r="K7" s="115"/>
      <c r="L7" s="115"/>
      <c r="M7" s="98" t="s">
        <v>1118</v>
      </c>
      <c r="N7" s="134" t="s">
        <v>1119</v>
      </c>
      <c r="O7" t="s">
        <v>1114</v>
      </c>
      <c r="P7" t="s">
        <v>1115</v>
      </c>
      <c r="Q7" t="s">
        <v>1120</v>
      </c>
      <c r="R7" t="s">
        <v>1121</v>
      </c>
      <c r="S7" s="102">
        <v>226.01250000000002</v>
      </c>
      <c r="T7" s="107">
        <v>0.35</v>
      </c>
      <c r="U7" s="106">
        <f t="shared" si="0"/>
        <v>146.90812500000001</v>
      </c>
      <c r="V7" s="728">
        <f>S7+SUM($AF$4+AC7)*$AB$1+SUM(AF1:AF2)</f>
        <v>288.58600000000001</v>
      </c>
      <c r="W7" s="138"/>
      <c r="X7" s="731">
        <f>V7</f>
        <v>288.58600000000001</v>
      </c>
      <c r="Y7" s="732"/>
      <c r="Z7" s="733"/>
      <c r="AB7" t="s">
        <v>1122</v>
      </c>
      <c r="AC7">
        <v>3.68</v>
      </c>
    </row>
    <row r="8" spans="1:32">
      <c r="A8" s="116" t="s">
        <v>1119</v>
      </c>
      <c r="B8" s="121" t="s">
        <v>1121</v>
      </c>
      <c r="C8" s="124"/>
      <c r="D8" s="125"/>
      <c r="E8" s="115"/>
      <c r="F8" s="115"/>
      <c r="G8" s="112"/>
      <c r="I8" s="113"/>
      <c r="J8" s="114"/>
      <c r="K8" s="115"/>
      <c r="L8" s="115"/>
      <c r="M8" s="98" t="s">
        <v>1123</v>
      </c>
      <c r="N8" s="134" t="s">
        <v>1124</v>
      </c>
      <c r="O8" t="s">
        <v>1114</v>
      </c>
      <c r="P8" t="s">
        <v>1125</v>
      </c>
      <c r="Q8" t="s">
        <v>1126</v>
      </c>
      <c r="R8" t="s">
        <v>1127</v>
      </c>
      <c r="S8" s="102">
        <v>289.41149999999999</v>
      </c>
      <c r="T8" s="107">
        <v>0.35</v>
      </c>
      <c r="U8" s="106">
        <f t="shared" si="0"/>
        <v>188.11747500000001</v>
      </c>
      <c r="V8" s="728">
        <f>S8+SUM(AF4+AC8)*AB1+SUM(AF1:AF2)</f>
        <v>352.83549999999997</v>
      </c>
      <c r="W8" s="138"/>
      <c r="X8" s="731">
        <f>V8</f>
        <v>352.83549999999997</v>
      </c>
      <c r="Y8" s="732">
        <f>V15</f>
        <v>230.6695</v>
      </c>
      <c r="Z8" s="733">
        <f>V16</f>
        <v>186.685</v>
      </c>
      <c r="AB8" t="s">
        <v>1128</v>
      </c>
      <c r="AC8">
        <v>4.3099999999999996</v>
      </c>
    </row>
    <row r="9" spans="1:32">
      <c r="A9" s="116" t="s">
        <v>1124</v>
      </c>
      <c r="B9" s="121" t="s">
        <v>1127</v>
      </c>
      <c r="C9" s="124"/>
      <c r="D9" s="125"/>
      <c r="E9" s="115"/>
      <c r="F9" s="115"/>
      <c r="G9" s="112"/>
      <c r="I9" s="113"/>
      <c r="J9" s="114"/>
      <c r="K9" s="115"/>
      <c r="L9" s="115"/>
      <c r="M9" s="98" t="s">
        <v>1129</v>
      </c>
      <c r="N9" s="98" t="s">
        <v>1034</v>
      </c>
      <c r="O9" t="s">
        <v>1114</v>
      </c>
      <c r="P9" t="s">
        <v>1130</v>
      </c>
      <c r="Q9" t="s">
        <v>1131</v>
      </c>
      <c r="S9" s="102">
        <v>25.473000000000003</v>
      </c>
      <c r="T9" s="107">
        <v>0.35</v>
      </c>
      <c r="U9" s="106">
        <f>S9-(S9*T9)</f>
        <v>16.557450000000003</v>
      </c>
      <c r="V9" s="728">
        <f>U9*$AB$1</f>
        <v>22.352557500000007</v>
      </c>
      <c r="X9" s="731">
        <f>V13</f>
        <v>410.97399999999999</v>
      </c>
      <c r="Y9" s="732"/>
      <c r="Z9" s="733"/>
      <c r="AB9" t="s">
        <v>1132</v>
      </c>
      <c r="AC9">
        <v>5.36</v>
      </c>
    </row>
    <row r="10" spans="1:32" ht="13.5" thickBot="1">
      <c r="A10" s="116" t="s">
        <v>1133</v>
      </c>
      <c r="B10" s="121" t="s">
        <v>1134</v>
      </c>
      <c r="C10" s="124"/>
      <c r="D10" s="125"/>
      <c r="E10" s="115"/>
      <c r="F10" s="115"/>
      <c r="G10" s="115"/>
      <c r="H10" s="115"/>
      <c r="L10" s="115"/>
      <c r="M10" s="98" t="s">
        <v>1135</v>
      </c>
      <c r="N10" s="98" t="s">
        <v>1035</v>
      </c>
      <c r="O10" t="s">
        <v>1114</v>
      </c>
      <c r="P10" t="s">
        <v>1136</v>
      </c>
      <c r="Q10" t="s">
        <v>1137</v>
      </c>
      <c r="S10" s="102">
        <v>12.684000000000001</v>
      </c>
      <c r="T10" s="107">
        <v>0.35</v>
      </c>
      <c r="U10" s="106">
        <f t="shared" si="0"/>
        <v>8.2446000000000019</v>
      </c>
      <c r="V10" s="728">
        <f t="shared" ref="V10:V12" si="1">U10*$AB$1</f>
        <v>11.130210000000003</v>
      </c>
      <c r="X10" s="734"/>
      <c r="Y10" s="735"/>
      <c r="Z10" s="736"/>
      <c r="AB10" t="s">
        <v>1138</v>
      </c>
      <c r="AC10">
        <v>3.86</v>
      </c>
    </row>
    <row r="11" spans="1:32">
      <c r="A11" s="116" t="s">
        <v>1139</v>
      </c>
      <c r="B11" s="121"/>
      <c r="C11" s="124"/>
      <c r="D11" s="125"/>
      <c r="E11" s="115"/>
      <c r="F11" s="115"/>
      <c r="G11" s="115"/>
      <c r="H11" s="115"/>
      <c r="L11" s="115"/>
      <c r="M11" s="98" t="s">
        <v>1140</v>
      </c>
      <c r="N11" s="98" t="s">
        <v>1141</v>
      </c>
      <c r="O11" t="s">
        <v>1114</v>
      </c>
      <c r="P11" t="s">
        <v>1142</v>
      </c>
      <c r="Q11" t="s">
        <v>1143</v>
      </c>
      <c r="S11" s="726">
        <v>4.0529999999999999</v>
      </c>
      <c r="T11" s="107">
        <v>0.35</v>
      </c>
      <c r="U11" s="106">
        <f t="shared" si="0"/>
        <v>2.6344500000000002</v>
      </c>
      <c r="V11" s="728">
        <f t="shared" si="1"/>
        <v>3.5565075000000004</v>
      </c>
    </row>
    <row r="12" spans="1:32">
      <c r="A12" s="116" t="s">
        <v>1144</v>
      </c>
      <c r="B12" s="121"/>
      <c r="C12" s="124"/>
      <c r="D12" s="125"/>
      <c r="E12" s="115"/>
      <c r="F12" s="115"/>
      <c r="G12" s="115"/>
      <c r="H12" s="115"/>
      <c r="L12" s="115"/>
      <c r="M12" s="98" t="s">
        <v>1145</v>
      </c>
      <c r="N12" s="98" t="s">
        <v>1146</v>
      </c>
      <c r="O12" t="s">
        <v>1114</v>
      </c>
      <c r="P12" t="s">
        <v>1147</v>
      </c>
      <c r="Q12" t="s">
        <v>1148</v>
      </c>
      <c r="S12" s="102">
        <v>4.7565000000000008</v>
      </c>
      <c r="T12" s="107">
        <v>0.35</v>
      </c>
      <c r="U12" s="106">
        <f t="shared" si="0"/>
        <v>3.0917250000000007</v>
      </c>
      <c r="V12" s="728">
        <f t="shared" si="1"/>
        <v>4.1738287500000011</v>
      </c>
    </row>
    <row r="13" spans="1:32">
      <c r="A13" s="116" t="s">
        <v>1034</v>
      </c>
      <c r="B13" s="121"/>
      <c r="C13" s="124"/>
      <c r="D13" s="125"/>
      <c r="E13" s="115"/>
      <c r="F13" s="115"/>
      <c r="G13" s="115"/>
      <c r="H13" s="115"/>
      <c r="L13" s="115"/>
      <c r="M13" s="98" t="s">
        <v>1149</v>
      </c>
      <c r="N13" s="134" t="s">
        <v>1133</v>
      </c>
      <c r="O13" t="s">
        <v>1114</v>
      </c>
      <c r="P13" t="s">
        <v>1150</v>
      </c>
      <c r="Q13" t="s">
        <v>1151</v>
      </c>
      <c r="R13" t="s">
        <v>1134</v>
      </c>
      <c r="S13" s="102">
        <v>346.13249999999999</v>
      </c>
      <c r="T13" s="107">
        <v>0.35</v>
      </c>
      <c r="U13" s="106">
        <f t="shared" si="0"/>
        <v>224.98612500000002</v>
      </c>
      <c r="V13" s="728">
        <f>S13+SUM(AF4+AC9)*AB1+SUM(AF1:AF2)</f>
        <v>410.97399999999999</v>
      </c>
      <c r="W13" s="138"/>
    </row>
    <row r="14" spans="1:32">
      <c r="A14" s="116" t="s">
        <v>1035</v>
      </c>
      <c r="B14" s="121"/>
      <c r="C14" s="124"/>
      <c r="D14" s="125"/>
      <c r="E14" s="115"/>
      <c r="F14" s="115"/>
      <c r="G14" s="115"/>
      <c r="H14" s="115"/>
      <c r="L14" s="115"/>
      <c r="M14" s="98" t="s">
        <v>1152</v>
      </c>
      <c r="N14" s="98" t="s">
        <v>1153</v>
      </c>
      <c r="O14" t="s">
        <v>1114</v>
      </c>
      <c r="P14" t="s">
        <v>1154</v>
      </c>
      <c r="Q14" t="s">
        <v>1155</v>
      </c>
      <c r="S14" s="102">
        <v>5.9115000000000002</v>
      </c>
      <c r="T14" s="107">
        <v>0.35</v>
      </c>
      <c r="U14" s="106">
        <f t="shared" si="0"/>
        <v>3.8424750000000003</v>
      </c>
      <c r="V14" s="728">
        <f>U14*$AB$1</f>
        <v>5.1873412500000011</v>
      </c>
    </row>
    <row r="15" spans="1:32">
      <c r="A15" s="116" t="s">
        <v>1141</v>
      </c>
      <c r="B15" s="121"/>
      <c r="C15" s="124"/>
      <c r="D15" s="125"/>
      <c r="E15" s="115"/>
      <c r="F15" s="115"/>
      <c r="G15" s="115"/>
      <c r="H15" s="115"/>
      <c r="L15" s="115"/>
      <c r="M15" s="98" t="s">
        <v>1156</v>
      </c>
      <c r="N15" s="134" t="s">
        <v>1139</v>
      </c>
      <c r="O15" t="s">
        <v>1114</v>
      </c>
      <c r="P15" t="s">
        <v>1157</v>
      </c>
      <c r="Q15" t="s">
        <v>1158</v>
      </c>
      <c r="S15" s="102">
        <v>167.85300000000001</v>
      </c>
      <c r="T15" s="107">
        <v>0.35</v>
      </c>
      <c r="U15" s="106">
        <f t="shared" si="0"/>
        <v>109.10445000000001</v>
      </c>
      <c r="V15" s="728">
        <f>S15+SUM(AF4+AC10)*AB1+SUM(AF1:AF2)</f>
        <v>230.6695</v>
      </c>
      <c r="W15" t="s">
        <v>1159</v>
      </c>
    </row>
    <row r="16" spans="1:32">
      <c r="A16" s="116" t="s">
        <v>1146</v>
      </c>
      <c r="B16" s="121"/>
      <c r="C16" s="124"/>
      <c r="D16" s="125"/>
      <c r="E16" s="115"/>
      <c r="F16" s="115"/>
      <c r="G16" s="115"/>
      <c r="H16" s="115"/>
      <c r="L16" s="115"/>
      <c r="M16" s="98" t="s">
        <v>1160</v>
      </c>
      <c r="N16" s="134" t="s">
        <v>1144</v>
      </c>
      <c r="O16" t="s">
        <v>1114</v>
      </c>
      <c r="P16" t="s">
        <v>1161</v>
      </c>
      <c r="Q16" t="s">
        <v>1162</v>
      </c>
      <c r="S16" s="102">
        <v>123.8685</v>
      </c>
      <c r="T16" s="107">
        <v>0.35</v>
      </c>
      <c r="U16" s="106">
        <f t="shared" si="0"/>
        <v>80.514524999999992</v>
      </c>
      <c r="V16" s="728">
        <f>S16+SUM(AF4+AC10)*AB1+SUM(AF1:AF2)</f>
        <v>186.685</v>
      </c>
      <c r="W16" s="138"/>
    </row>
    <row r="17" spans="1:26">
      <c r="A17" s="116" t="s">
        <v>1036</v>
      </c>
      <c r="B17" s="121"/>
      <c r="C17" s="124"/>
      <c r="D17" s="125"/>
      <c r="E17" s="115"/>
      <c r="F17" s="115"/>
      <c r="G17" s="115"/>
      <c r="H17" s="115"/>
      <c r="L17" s="115"/>
      <c r="M17" s="98" t="s">
        <v>1163</v>
      </c>
      <c r="N17" s="98" t="s">
        <v>1036</v>
      </c>
      <c r="O17" t="s">
        <v>1114</v>
      </c>
      <c r="P17" t="s">
        <v>1164</v>
      </c>
      <c r="Q17" t="s">
        <v>1165</v>
      </c>
      <c r="S17" s="102">
        <v>5.04</v>
      </c>
      <c r="T17" s="107">
        <v>0.35</v>
      </c>
      <c r="U17" s="106">
        <f t="shared" si="0"/>
        <v>3.2760000000000002</v>
      </c>
      <c r="V17" s="728">
        <f t="shared" ref="V17:V27" si="2">U17*$AB$1</f>
        <v>4.422600000000001</v>
      </c>
    </row>
    <row r="18" spans="1:26">
      <c r="A18" s="116" t="s">
        <v>1037</v>
      </c>
      <c r="B18" s="121"/>
      <c r="C18" s="124"/>
      <c r="D18" s="125"/>
      <c r="E18" s="115"/>
      <c r="F18" s="115"/>
      <c r="G18" s="115"/>
      <c r="H18" s="115"/>
      <c r="L18" s="115"/>
      <c r="M18" s="98" t="s">
        <v>1166</v>
      </c>
      <c r="N18" s="98" t="s">
        <v>1037</v>
      </c>
      <c r="O18" t="s">
        <v>1114</v>
      </c>
      <c r="P18" t="s">
        <v>1167</v>
      </c>
      <c r="Q18" t="s">
        <v>1168</v>
      </c>
      <c r="S18" s="102">
        <v>10.0695</v>
      </c>
      <c r="T18" s="107">
        <v>0.35</v>
      </c>
      <c r="U18" s="106">
        <f t="shared" si="0"/>
        <v>6.5451750000000004</v>
      </c>
      <c r="V18" s="728">
        <f>U18*$AB$1</f>
        <v>8.8359862500000013</v>
      </c>
    </row>
    <row r="19" spans="1:26" ht="15">
      <c r="A19" s="117" t="s">
        <v>1043</v>
      </c>
      <c r="B19" s="121"/>
      <c r="C19" s="124"/>
      <c r="D19" s="125"/>
      <c r="E19" s="115"/>
      <c r="F19" s="115"/>
      <c r="G19" s="115"/>
      <c r="H19" s="115"/>
      <c r="L19" s="115"/>
      <c r="M19" s="98" t="s">
        <v>1169</v>
      </c>
      <c r="N19" s="98" t="s">
        <v>1038</v>
      </c>
      <c r="O19" t="s">
        <v>1114</v>
      </c>
      <c r="P19" t="s">
        <v>1170</v>
      </c>
      <c r="Q19" t="s">
        <v>1171</v>
      </c>
      <c r="S19" s="102">
        <v>4.242</v>
      </c>
      <c r="T19" s="107">
        <v>0.35</v>
      </c>
      <c r="U19" s="106">
        <f t="shared" si="0"/>
        <v>2.7572999999999999</v>
      </c>
      <c r="V19" s="728">
        <f t="shared" si="2"/>
        <v>3.7223549999999999</v>
      </c>
    </row>
    <row r="20" spans="1:26" ht="15">
      <c r="A20" s="117" t="s">
        <v>1044</v>
      </c>
      <c r="B20" s="121"/>
      <c r="C20" s="124"/>
      <c r="D20" s="125"/>
      <c r="E20" s="115"/>
      <c r="F20" s="115"/>
      <c r="G20" s="115"/>
      <c r="H20" s="115"/>
      <c r="L20" s="115"/>
      <c r="M20" s="98" t="s">
        <v>1169</v>
      </c>
      <c r="N20" s="98" t="s">
        <v>1039</v>
      </c>
      <c r="O20" t="s">
        <v>1114</v>
      </c>
      <c r="P20" t="s">
        <v>1172</v>
      </c>
      <c r="Q20" t="s">
        <v>1173</v>
      </c>
      <c r="S20" s="102">
        <v>4.242</v>
      </c>
      <c r="T20" s="107">
        <v>0.35</v>
      </c>
      <c r="U20" s="106">
        <f t="shared" si="0"/>
        <v>2.7572999999999999</v>
      </c>
      <c r="V20" s="728">
        <f t="shared" si="2"/>
        <v>3.7223549999999999</v>
      </c>
    </row>
    <row r="21" spans="1:26" ht="15">
      <c r="A21" s="117" t="s">
        <v>1045</v>
      </c>
      <c r="B21" s="121"/>
      <c r="C21" s="124"/>
      <c r="D21" s="125"/>
      <c r="E21" s="115"/>
      <c r="F21" s="115"/>
      <c r="G21" s="115"/>
      <c r="H21" s="115"/>
      <c r="L21" s="115"/>
      <c r="M21" s="98" t="s">
        <v>1174</v>
      </c>
      <c r="N21" s="98" t="s">
        <v>1040</v>
      </c>
      <c r="O21" t="s">
        <v>1114</v>
      </c>
      <c r="P21" t="s">
        <v>1175</v>
      </c>
      <c r="Q21" t="s">
        <v>1176</v>
      </c>
      <c r="S21" s="102">
        <v>25.473000000000003</v>
      </c>
      <c r="T21" s="107">
        <v>0.35</v>
      </c>
      <c r="U21" s="106">
        <f t="shared" si="0"/>
        <v>16.557450000000003</v>
      </c>
      <c r="V21" s="728">
        <f>U21*$AB$1</f>
        <v>22.352557500000007</v>
      </c>
    </row>
    <row r="22" spans="1:26">
      <c r="A22" s="116" t="s">
        <v>1046</v>
      </c>
      <c r="B22" s="121"/>
      <c r="C22" s="124"/>
      <c r="D22" s="125"/>
      <c r="E22" s="115"/>
      <c r="F22" s="115"/>
      <c r="G22" s="115"/>
      <c r="H22" s="115"/>
      <c r="L22" s="115"/>
      <c r="M22" s="98" t="s">
        <v>1177</v>
      </c>
      <c r="N22" s="98" t="s">
        <v>1041</v>
      </c>
      <c r="O22" t="s">
        <v>1114</v>
      </c>
      <c r="P22" t="s">
        <v>1178</v>
      </c>
      <c r="Q22" t="s">
        <v>1179</v>
      </c>
      <c r="S22" s="102">
        <v>8.3264999999999993</v>
      </c>
      <c r="T22" s="107">
        <v>0.35</v>
      </c>
      <c r="U22" s="106">
        <f t="shared" si="0"/>
        <v>5.4122249999999994</v>
      </c>
      <c r="V22" s="728">
        <f t="shared" si="2"/>
        <v>7.3065037500000001</v>
      </c>
    </row>
    <row r="23" spans="1:26">
      <c r="A23" s="116" t="s">
        <v>1040</v>
      </c>
      <c r="B23" s="121"/>
      <c r="C23" s="124"/>
      <c r="D23" s="125"/>
      <c r="E23" s="115"/>
      <c r="F23" s="115"/>
      <c r="G23" s="115"/>
      <c r="H23" s="115"/>
      <c r="L23" s="115"/>
      <c r="M23" s="98" t="s">
        <v>1180</v>
      </c>
      <c r="N23" s="98" t="s">
        <v>1042</v>
      </c>
      <c r="O23" t="s">
        <v>1114</v>
      </c>
      <c r="P23" t="s">
        <v>1181</v>
      </c>
      <c r="Q23" t="s">
        <v>1182</v>
      </c>
      <c r="S23" s="102">
        <v>10.164</v>
      </c>
      <c r="T23" s="107">
        <v>0.35</v>
      </c>
      <c r="U23" s="106">
        <f t="shared" si="0"/>
        <v>6.6066000000000003</v>
      </c>
      <c r="V23" s="728">
        <f t="shared" si="2"/>
        <v>8.9189100000000003</v>
      </c>
    </row>
    <row r="24" spans="1:26" ht="15">
      <c r="A24" s="116" t="s">
        <v>1041</v>
      </c>
      <c r="B24" s="121"/>
      <c r="C24" s="124"/>
      <c r="D24" s="125"/>
      <c r="E24" s="115"/>
      <c r="F24" s="115"/>
      <c r="G24" s="115"/>
      <c r="H24" s="115"/>
      <c r="M24" s="98" t="s">
        <v>1183</v>
      </c>
      <c r="N24" s="99" t="s">
        <v>1043</v>
      </c>
      <c r="O24" t="s">
        <v>1184</v>
      </c>
      <c r="P24" t="s">
        <v>1185</v>
      </c>
      <c r="Q24" t="s">
        <v>1186</v>
      </c>
      <c r="S24" s="102">
        <v>62.95</v>
      </c>
      <c r="T24" s="107">
        <v>0.45</v>
      </c>
      <c r="U24" s="106">
        <f t="shared" si="0"/>
        <v>34.622500000000002</v>
      </c>
      <c r="V24" s="728">
        <f>U24*$AB$1</f>
        <v>46.740375000000007</v>
      </c>
    </row>
    <row r="25" spans="1:26" ht="15">
      <c r="A25" s="116" t="s">
        <v>1042</v>
      </c>
      <c r="B25" s="121"/>
      <c r="C25" s="124"/>
      <c r="D25" s="125"/>
      <c r="E25" s="115"/>
      <c r="F25" s="115"/>
      <c r="G25" s="115"/>
      <c r="H25" s="115"/>
      <c r="M25" s="98" t="s">
        <v>1187</v>
      </c>
      <c r="N25" s="99" t="s">
        <v>1044</v>
      </c>
      <c r="O25" t="s">
        <v>1188</v>
      </c>
      <c r="P25" t="s">
        <v>1189</v>
      </c>
      <c r="Q25" t="s">
        <v>1190</v>
      </c>
      <c r="S25" s="102">
        <v>62.95</v>
      </c>
      <c r="T25" s="107">
        <v>0.45</v>
      </c>
      <c r="U25" s="106">
        <f t="shared" si="0"/>
        <v>34.622500000000002</v>
      </c>
      <c r="V25" s="728">
        <f>U25*$AB$1</f>
        <v>46.740375000000007</v>
      </c>
    </row>
    <row r="26" spans="1:26" ht="15">
      <c r="A26" s="116"/>
      <c r="B26" s="121"/>
      <c r="C26" s="124"/>
      <c r="D26" s="125"/>
      <c r="E26" s="115"/>
      <c r="F26" s="115"/>
      <c r="G26" s="115"/>
      <c r="H26" s="115"/>
      <c r="M26" s="98" t="s">
        <v>1191</v>
      </c>
      <c r="N26" s="99" t="s">
        <v>1045</v>
      </c>
      <c r="O26" t="s">
        <v>1192</v>
      </c>
      <c r="P26" t="s">
        <v>1193</v>
      </c>
      <c r="Q26" t="s">
        <v>1194</v>
      </c>
      <c r="S26" s="102">
        <v>70.27</v>
      </c>
      <c r="T26" s="107">
        <v>0.45</v>
      </c>
      <c r="U26" s="106">
        <f>S26-(S26*T26)</f>
        <v>38.648499999999999</v>
      </c>
      <c r="V26" s="728">
        <f t="shared" si="2"/>
        <v>52.175474999999999</v>
      </c>
    </row>
    <row r="27" spans="1:26" ht="13.5" thickBot="1">
      <c r="A27" s="118" t="s">
        <v>1046</v>
      </c>
      <c r="B27" s="122"/>
      <c r="C27"/>
      <c r="D27"/>
      <c r="E27" s="126"/>
      <c r="F27" s="115"/>
      <c r="G27" s="115"/>
      <c r="H27" s="115"/>
      <c r="M27" s="98" t="s">
        <v>1195</v>
      </c>
      <c r="N27" s="98" t="s">
        <v>1046</v>
      </c>
      <c r="O27" t="s">
        <v>1196</v>
      </c>
      <c r="P27" t="s">
        <v>1197</v>
      </c>
      <c r="Q27" t="s">
        <v>1198</v>
      </c>
      <c r="S27" s="102">
        <v>239.15</v>
      </c>
      <c r="T27" s="107">
        <v>0.45</v>
      </c>
      <c r="U27" s="106">
        <f>S27-(S27*T27)</f>
        <v>131.5325</v>
      </c>
      <c r="V27" s="728">
        <f t="shared" si="2"/>
        <v>177.56887500000002</v>
      </c>
    </row>
    <row r="28" spans="1:26" ht="17.25">
      <c r="A28" s="119" t="s">
        <v>1199</v>
      </c>
      <c r="B28" s="122"/>
      <c r="C28"/>
      <c r="D28"/>
      <c r="E28" s="126"/>
      <c r="F28" s="115"/>
      <c r="G28" s="115"/>
      <c r="H28" s="115"/>
      <c r="V28" s="728"/>
      <c r="X28" s="782" t="s">
        <v>1047</v>
      </c>
      <c r="Y28" s="141"/>
      <c r="Z28" s="783"/>
    </row>
    <row r="29" spans="1:26" ht="17.25">
      <c r="A29" s="120" t="s">
        <v>1200</v>
      </c>
      <c r="B29" s="122"/>
      <c r="C29"/>
      <c r="D29"/>
      <c r="E29" s="126"/>
      <c r="F29" s="115"/>
      <c r="G29" s="115"/>
      <c r="H29" s="115"/>
      <c r="M29" s="98" t="s">
        <v>1201</v>
      </c>
      <c r="N29" s="136" t="s">
        <v>1199</v>
      </c>
      <c r="O29" t="s">
        <v>1202</v>
      </c>
      <c r="P29" t="s">
        <v>1203</v>
      </c>
      <c r="Q29" t="s">
        <v>1204</v>
      </c>
      <c r="S29" s="102">
        <v>135</v>
      </c>
      <c r="T29" s="105">
        <v>0.3</v>
      </c>
      <c r="U29" s="106">
        <f>S29-(S29*T29)</f>
        <v>94.5</v>
      </c>
      <c r="V29" s="728">
        <f>U29+SUM($AF$4+$AC$37)*$AB$1+SUM($AF$2)</f>
        <v>112.9055</v>
      </c>
      <c r="W29" s="138"/>
      <c r="X29" s="142" t="s">
        <v>1030</v>
      </c>
      <c r="Y29" t="s">
        <v>1031</v>
      </c>
      <c r="Z29" s="143" t="s">
        <v>1032</v>
      </c>
    </row>
    <row r="30" spans="1:26" ht="15">
      <c r="A30" s="120" t="s">
        <v>1205</v>
      </c>
      <c r="B30" s="122"/>
      <c r="C30"/>
      <c r="D30"/>
      <c r="E30" s="126"/>
      <c r="M30" s="98" t="s">
        <v>1206</v>
      </c>
      <c r="N30" s="135" t="s">
        <v>1200</v>
      </c>
      <c r="O30" t="s">
        <v>1207</v>
      </c>
      <c r="P30" t="s">
        <v>1208</v>
      </c>
      <c r="Q30" t="s">
        <v>1209</v>
      </c>
      <c r="S30" s="102">
        <v>180</v>
      </c>
      <c r="T30" s="105">
        <v>0.3</v>
      </c>
      <c r="U30" s="106">
        <f t="shared" ref="U30:U51" si="3">S30-(S30*T30)</f>
        <v>126</v>
      </c>
      <c r="V30" s="728">
        <f t="shared" ref="V30:V32" si="4">U30+SUM($AF$4+$AC$37)*$AB$1+SUM($AF$2)</f>
        <v>144.40549999999999</v>
      </c>
      <c r="W30" s="138"/>
      <c r="X30" s="731">
        <f>V32</f>
        <v>165.40549999999999</v>
      </c>
      <c r="Y30" s="732">
        <f>V31</f>
        <v>151.40549999999999</v>
      </c>
      <c r="Z30" s="733">
        <f>V29</f>
        <v>112.9055</v>
      </c>
    </row>
    <row r="31" spans="1:26" ht="15.75" thickBot="1">
      <c r="A31" s="120" t="s">
        <v>1210</v>
      </c>
      <c r="B31" s="122"/>
      <c r="C31"/>
      <c r="D31"/>
      <c r="E31" s="126"/>
      <c r="M31" s="98" t="s">
        <v>1211</v>
      </c>
      <c r="N31" s="135" t="s">
        <v>1205</v>
      </c>
      <c r="O31" t="s">
        <v>1212</v>
      </c>
      <c r="P31" t="s">
        <v>1213</v>
      </c>
      <c r="Q31" t="s">
        <v>1214</v>
      </c>
      <c r="S31" s="102">
        <v>190</v>
      </c>
      <c r="T31" s="105">
        <v>0.3</v>
      </c>
      <c r="U31" s="106">
        <f t="shared" si="3"/>
        <v>133</v>
      </c>
      <c r="V31" s="728">
        <f t="shared" si="4"/>
        <v>151.40549999999999</v>
      </c>
      <c r="W31" s="138"/>
      <c r="X31" s="734"/>
      <c r="Y31" s="735"/>
      <c r="Z31" s="736">
        <f>V30</f>
        <v>144.40549999999999</v>
      </c>
    </row>
    <row r="32" spans="1:26" ht="15">
      <c r="A32" s="120" t="s">
        <v>1048</v>
      </c>
      <c r="B32" s="122"/>
      <c r="C32"/>
      <c r="D32"/>
      <c r="E32" s="126"/>
      <c r="M32" s="98" t="s">
        <v>1215</v>
      </c>
      <c r="N32" s="135" t="s">
        <v>1210</v>
      </c>
      <c r="O32" t="s">
        <v>1216</v>
      </c>
      <c r="P32" t="s">
        <v>1217</v>
      </c>
      <c r="Q32" t="s">
        <v>1218</v>
      </c>
      <c r="S32" s="102">
        <v>210</v>
      </c>
      <c r="T32" s="105">
        <v>0.3</v>
      </c>
      <c r="U32" s="102">
        <f t="shared" si="3"/>
        <v>147</v>
      </c>
      <c r="V32" s="728">
        <f t="shared" si="4"/>
        <v>165.40549999999999</v>
      </c>
      <c r="W32" s="138"/>
      <c r="X32" s="132"/>
    </row>
    <row r="33" spans="1:29" ht="15">
      <c r="A33" s="120" t="s">
        <v>1049</v>
      </c>
      <c r="B33" s="122"/>
      <c r="C33"/>
      <c r="D33"/>
      <c r="E33" s="126"/>
      <c r="M33" s="98" t="s">
        <v>1219</v>
      </c>
      <c r="N33" s="99" t="s">
        <v>1048</v>
      </c>
      <c r="O33" t="s">
        <v>1220</v>
      </c>
      <c r="P33" t="s">
        <v>1221</v>
      </c>
      <c r="Q33" t="s">
        <v>1222</v>
      </c>
      <c r="S33" s="102">
        <v>34</v>
      </c>
      <c r="T33" s="105">
        <v>0.3</v>
      </c>
      <c r="U33" s="102">
        <f t="shared" si="3"/>
        <v>23.8</v>
      </c>
      <c r="V33" s="728">
        <f t="shared" ref="V33:V51" si="5">U33*$AB$1</f>
        <v>32.130000000000003</v>
      </c>
      <c r="W33" s="139"/>
    </row>
    <row r="34" spans="1:29" ht="15">
      <c r="A34" s="120" t="s">
        <v>1050</v>
      </c>
      <c r="B34" s="122"/>
      <c r="C34"/>
      <c r="D34" s="101"/>
      <c r="E34" s="126"/>
      <c r="M34" s="98" t="s">
        <v>1223</v>
      </c>
      <c r="N34" s="99" t="s">
        <v>1049</v>
      </c>
      <c r="O34" t="s">
        <v>1224</v>
      </c>
      <c r="P34" t="s">
        <v>1225</v>
      </c>
      <c r="Q34" t="s">
        <v>1226</v>
      </c>
      <c r="S34" s="102">
        <v>6</v>
      </c>
      <c r="T34" s="105">
        <v>0.3</v>
      </c>
      <c r="U34" s="102">
        <f t="shared" si="3"/>
        <v>4.2</v>
      </c>
      <c r="V34" s="728">
        <f t="shared" si="5"/>
        <v>5.6700000000000008</v>
      </c>
      <c r="W34" s="139"/>
    </row>
    <row r="35" spans="1:29" ht="15">
      <c r="A35" s="120" t="s">
        <v>1227</v>
      </c>
      <c r="B35" s="122"/>
      <c r="C35"/>
      <c r="D35"/>
      <c r="E35" s="126"/>
      <c r="M35" s="98" t="s">
        <v>1228</v>
      </c>
      <c r="N35" s="99" t="s">
        <v>1050</v>
      </c>
      <c r="O35" t="s">
        <v>1229</v>
      </c>
      <c r="P35" t="s">
        <v>1230</v>
      </c>
      <c r="Q35" s="101" t="s">
        <v>1231</v>
      </c>
      <c r="S35" s="102">
        <v>85</v>
      </c>
      <c r="T35" s="105">
        <v>0.3</v>
      </c>
      <c r="U35" s="102">
        <f t="shared" si="3"/>
        <v>59.5</v>
      </c>
      <c r="V35" s="728">
        <f t="shared" si="5"/>
        <v>80.325000000000003</v>
      </c>
      <c r="W35" s="139"/>
    </row>
    <row r="36" spans="1:29" ht="15">
      <c r="A36" s="120" t="s">
        <v>1232</v>
      </c>
      <c r="B36" s="122"/>
      <c r="C36"/>
      <c r="D36"/>
      <c r="E36" s="126"/>
      <c r="M36" s="98" t="s">
        <v>1233</v>
      </c>
      <c r="N36" s="99" t="s">
        <v>1227</v>
      </c>
      <c r="O36" t="s">
        <v>1234</v>
      </c>
      <c r="P36" t="s">
        <v>1235</v>
      </c>
      <c r="Q36" t="s">
        <v>1236</v>
      </c>
      <c r="S36" s="102">
        <v>8.8000000000000007</v>
      </c>
      <c r="T36" s="105">
        <v>0.3</v>
      </c>
      <c r="U36" s="102">
        <f t="shared" si="3"/>
        <v>6.16</v>
      </c>
      <c r="V36" s="728">
        <f t="shared" si="5"/>
        <v>8.3160000000000007</v>
      </c>
      <c r="W36" s="139"/>
      <c r="AB36" t="s">
        <v>1111</v>
      </c>
    </row>
    <row r="37" spans="1:29" ht="15">
      <c r="A37" s="120" t="s">
        <v>1237</v>
      </c>
      <c r="B37" s="122"/>
      <c r="C37"/>
      <c r="D37"/>
      <c r="E37" s="126"/>
      <c r="M37" s="98" t="s">
        <v>1238</v>
      </c>
      <c r="N37" s="99" t="s">
        <v>1232</v>
      </c>
      <c r="O37" t="s">
        <v>1234</v>
      </c>
      <c r="P37" t="s">
        <v>1235</v>
      </c>
      <c r="Q37" t="s">
        <v>1239</v>
      </c>
      <c r="S37" s="102">
        <v>8.8000000000000007</v>
      </c>
      <c r="T37" s="105">
        <v>0.3</v>
      </c>
      <c r="U37" s="102">
        <f t="shared" si="3"/>
        <v>6.16</v>
      </c>
      <c r="V37" s="728">
        <f t="shared" si="5"/>
        <v>8.3160000000000007</v>
      </c>
      <c r="W37" s="139"/>
      <c r="AC37" s="102">
        <v>8</v>
      </c>
    </row>
    <row r="38" spans="1:29" ht="15">
      <c r="A38" s="118" t="s">
        <v>1051</v>
      </c>
      <c r="B38" s="122"/>
      <c r="C38"/>
      <c r="D38"/>
      <c r="E38" s="126"/>
      <c r="L38" s="98" t="s">
        <v>1240</v>
      </c>
      <c r="M38" s="99" t="s">
        <v>1237</v>
      </c>
      <c r="N38" t="s">
        <v>1241</v>
      </c>
      <c r="O38" t="s">
        <v>1242</v>
      </c>
      <c r="P38" t="s">
        <v>1243</v>
      </c>
      <c r="S38" s="102">
        <v>8.8000000000000007</v>
      </c>
      <c r="T38" s="105">
        <v>0.3</v>
      </c>
      <c r="U38" s="102">
        <f t="shared" si="3"/>
        <v>6.16</v>
      </c>
      <c r="V38" s="728">
        <f t="shared" si="5"/>
        <v>8.3160000000000007</v>
      </c>
      <c r="W38" s="139"/>
    </row>
    <row r="39" spans="1:29">
      <c r="A39" s="118" t="s">
        <v>1052</v>
      </c>
      <c r="B39" s="122"/>
      <c r="C39"/>
      <c r="D39"/>
      <c r="E39" s="126"/>
      <c r="L39" s="98" t="s">
        <v>1244</v>
      </c>
      <c r="M39" s="98" t="s">
        <v>1051</v>
      </c>
      <c r="N39" t="s">
        <v>1234</v>
      </c>
      <c r="O39" t="s">
        <v>1245</v>
      </c>
      <c r="P39" t="s">
        <v>1246</v>
      </c>
      <c r="S39" s="102">
        <v>80</v>
      </c>
      <c r="T39" s="105">
        <v>0.3</v>
      </c>
      <c r="U39" s="102">
        <f t="shared" si="3"/>
        <v>56</v>
      </c>
      <c r="V39" s="728">
        <f t="shared" si="5"/>
        <v>75.600000000000009</v>
      </c>
      <c r="W39" s="139"/>
    </row>
    <row r="40" spans="1:29">
      <c r="A40" s="118" t="s">
        <v>1053</v>
      </c>
      <c r="B40" s="122"/>
      <c r="C40"/>
      <c r="D40"/>
      <c r="E40" s="126"/>
      <c r="L40" s="98" t="s">
        <v>1247</v>
      </c>
      <c r="M40" s="98" t="s">
        <v>1052</v>
      </c>
      <c r="N40" t="s">
        <v>1241</v>
      </c>
      <c r="O40" t="s">
        <v>1248</v>
      </c>
      <c r="P40" t="s">
        <v>1249</v>
      </c>
      <c r="S40" s="102">
        <v>70</v>
      </c>
      <c r="T40" s="105">
        <v>0.3</v>
      </c>
      <c r="U40" s="102">
        <f t="shared" si="3"/>
        <v>49</v>
      </c>
      <c r="V40" s="728">
        <f t="shared" si="5"/>
        <v>66.150000000000006</v>
      </c>
      <c r="W40" s="139"/>
    </row>
    <row r="41" spans="1:29">
      <c r="A41" s="118" t="s">
        <v>1054</v>
      </c>
      <c r="B41" s="122"/>
      <c r="C41"/>
      <c r="D41"/>
      <c r="E41" s="126"/>
      <c r="L41" s="98" t="s">
        <v>1250</v>
      </c>
      <c r="M41" s="98" t="s">
        <v>1053</v>
      </c>
      <c r="N41" t="s">
        <v>1229</v>
      </c>
      <c r="O41" t="s">
        <v>1251</v>
      </c>
      <c r="P41" t="s">
        <v>1252</v>
      </c>
      <c r="S41" s="102">
        <v>70</v>
      </c>
      <c r="T41" s="105">
        <v>0.3</v>
      </c>
      <c r="U41" s="102">
        <f t="shared" si="3"/>
        <v>49</v>
      </c>
      <c r="V41" s="728">
        <f t="shared" si="5"/>
        <v>66.150000000000006</v>
      </c>
      <c r="W41" s="139"/>
    </row>
    <row r="42" spans="1:29">
      <c r="A42" s="118" t="s">
        <v>1055</v>
      </c>
      <c r="B42" s="122"/>
      <c r="C42"/>
      <c r="D42"/>
      <c r="E42" s="126"/>
      <c r="L42" s="98" t="s">
        <v>1253</v>
      </c>
      <c r="M42" s="98" t="s">
        <v>1054</v>
      </c>
      <c r="N42" t="s">
        <v>1234</v>
      </c>
      <c r="O42" t="s">
        <v>1254</v>
      </c>
      <c r="P42" t="s">
        <v>1255</v>
      </c>
      <c r="S42" s="102">
        <v>70</v>
      </c>
      <c r="T42" s="105">
        <v>0.3</v>
      </c>
      <c r="U42" s="102">
        <f t="shared" si="3"/>
        <v>49</v>
      </c>
      <c r="V42" s="728">
        <f>U42*$AB$1</f>
        <v>66.150000000000006</v>
      </c>
      <c r="W42" s="139"/>
    </row>
    <row r="43" spans="1:29">
      <c r="A43" s="118" t="s">
        <v>1056</v>
      </c>
      <c r="B43" s="122"/>
      <c r="C43"/>
      <c r="D43"/>
      <c r="E43" s="126"/>
      <c r="L43" s="98" t="s">
        <v>1256</v>
      </c>
      <c r="M43" s="98" t="s">
        <v>1055</v>
      </c>
      <c r="N43" t="s">
        <v>1234</v>
      </c>
      <c r="O43" t="s">
        <v>1257</v>
      </c>
      <c r="P43" t="s">
        <v>1258</v>
      </c>
      <c r="S43" s="102">
        <v>80</v>
      </c>
      <c r="T43" s="105">
        <v>0.3</v>
      </c>
      <c r="U43" s="102">
        <f t="shared" si="3"/>
        <v>56</v>
      </c>
      <c r="V43" s="728">
        <f t="shared" si="5"/>
        <v>75.600000000000009</v>
      </c>
      <c r="W43" s="139"/>
    </row>
    <row r="44" spans="1:29">
      <c r="A44" s="118" t="s">
        <v>1057</v>
      </c>
      <c r="B44" s="122"/>
      <c r="C44"/>
      <c r="D44"/>
      <c r="E44" s="126"/>
      <c r="L44" s="98" t="s">
        <v>1259</v>
      </c>
      <c r="M44" s="98" t="s">
        <v>1056</v>
      </c>
      <c r="N44" t="s">
        <v>1241</v>
      </c>
      <c r="O44" t="s">
        <v>1260</v>
      </c>
      <c r="P44" t="s">
        <v>1261</v>
      </c>
      <c r="S44" s="102">
        <v>80</v>
      </c>
      <c r="T44" s="105">
        <v>0.3</v>
      </c>
      <c r="U44" s="102">
        <f t="shared" si="3"/>
        <v>56</v>
      </c>
      <c r="V44" s="728">
        <f t="shared" si="5"/>
        <v>75.600000000000009</v>
      </c>
      <c r="W44" s="139"/>
    </row>
    <row r="45" spans="1:29">
      <c r="A45" s="118" t="s">
        <v>1058</v>
      </c>
      <c r="B45" s="122"/>
      <c r="C45"/>
      <c r="D45"/>
      <c r="E45" s="126"/>
      <c r="L45" s="98" t="s">
        <v>1262</v>
      </c>
      <c r="M45" s="98" t="s">
        <v>1057</v>
      </c>
      <c r="N45" t="s">
        <v>1229</v>
      </c>
      <c r="O45" t="s">
        <v>1263</v>
      </c>
      <c r="P45" t="s">
        <v>1264</v>
      </c>
      <c r="S45" s="102">
        <v>80</v>
      </c>
      <c r="T45" s="105">
        <v>0.3</v>
      </c>
      <c r="U45" s="102">
        <f t="shared" si="3"/>
        <v>56</v>
      </c>
      <c r="V45" s="728">
        <f t="shared" si="5"/>
        <v>75.600000000000009</v>
      </c>
      <c r="W45" s="139"/>
    </row>
    <row r="46" spans="1:29">
      <c r="A46" s="118" t="s">
        <v>1059</v>
      </c>
      <c r="B46" s="122"/>
      <c r="C46"/>
      <c r="D46"/>
      <c r="E46" s="126"/>
      <c r="L46" s="98" t="s">
        <v>1265</v>
      </c>
      <c r="M46" s="98" t="s">
        <v>1058</v>
      </c>
      <c r="N46" t="s">
        <v>1234</v>
      </c>
      <c r="O46" t="s">
        <v>1266</v>
      </c>
      <c r="P46" t="s">
        <v>1267</v>
      </c>
      <c r="S46" s="102">
        <v>110</v>
      </c>
      <c r="T46" s="105">
        <v>0.3</v>
      </c>
      <c r="U46" s="102">
        <f t="shared" si="3"/>
        <v>77</v>
      </c>
      <c r="V46" s="728">
        <f t="shared" si="5"/>
        <v>103.95</v>
      </c>
      <c r="W46" s="139"/>
    </row>
    <row r="47" spans="1:29">
      <c r="A47" s="118" t="s">
        <v>1053</v>
      </c>
      <c r="B47" s="122"/>
      <c r="C47"/>
      <c r="D47"/>
      <c r="E47" s="126"/>
      <c r="L47" s="98" t="s">
        <v>1268</v>
      </c>
      <c r="M47" s="98" t="s">
        <v>1059</v>
      </c>
      <c r="N47" t="s">
        <v>1234</v>
      </c>
      <c r="O47" t="s">
        <v>1269</v>
      </c>
      <c r="P47" t="s">
        <v>1270</v>
      </c>
      <c r="S47" s="102">
        <v>125</v>
      </c>
      <c r="T47" s="105">
        <v>0.3</v>
      </c>
      <c r="U47" s="102">
        <f t="shared" si="3"/>
        <v>87.5</v>
      </c>
      <c r="V47" s="728">
        <f t="shared" si="5"/>
        <v>118.12500000000001</v>
      </c>
      <c r="W47" s="139"/>
    </row>
    <row r="48" spans="1:29">
      <c r="A48" s="118" t="s">
        <v>1060</v>
      </c>
      <c r="B48" s="122"/>
      <c r="C48"/>
      <c r="D48"/>
      <c r="E48" s="126"/>
      <c r="L48" s="98" t="s">
        <v>1271</v>
      </c>
      <c r="M48" s="98" t="s">
        <v>1272</v>
      </c>
      <c r="N48" t="s">
        <v>1241</v>
      </c>
      <c r="O48" t="s">
        <v>1273</v>
      </c>
      <c r="P48" t="s">
        <v>1274</v>
      </c>
      <c r="S48" s="102">
        <v>60</v>
      </c>
      <c r="T48" s="105">
        <v>0.3</v>
      </c>
      <c r="U48" s="102">
        <f t="shared" si="3"/>
        <v>42</v>
      </c>
      <c r="V48" s="728">
        <f t="shared" si="5"/>
        <v>56.7</v>
      </c>
      <c r="W48" s="139"/>
    </row>
    <row r="49" spans="1:40">
      <c r="A49" s="118" t="s">
        <v>1061</v>
      </c>
      <c r="B49" s="122"/>
      <c r="C49"/>
      <c r="D49"/>
      <c r="E49" s="126"/>
      <c r="L49" s="98" t="s">
        <v>1275</v>
      </c>
      <c r="M49" s="98" t="s">
        <v>1060</v>
      </c>
      <c r="N49" t="s">
        <v>1229</v>
      </c>
      <c r="O49" t="s">
        <v>1276</v>
      </c>
      <c r="P49" t="s">
        <v>1277</v>
      </c>
      <c r="S49" s="102">
        <v>60</v>
      </c>
      <c r="T49" s="105">
        <v>0.3</v>
      </c>
      <c r="U49" s="102">
        <f t="shared" si="3"/>
        <v>42</v>
      </c>
      <c r="V49" s="728">
        <f t="shared" si="5"/>
        <v>56.7</v>
      </c>
      <c r="W49" s="139"/>
    </row>
    <row r="50" spans="1:40">
      <c r="A50" s="118" t="s">
        <v>1062</v>
      </c>
      <c r="B50" s="122"/>
      <c r="C50"/>
      <c r="D50"/>
      <c r="E50" s="126"/>
      <c r="L50" s="98" t="s">
        <v>1278</v>
      </c>
      <c r="M50" s="98" t="s">
        <v>1279</v>
      </c>
      <c r="N50" t="s">
        <v>1234</v>
      </c>
      <c r="O50" t="s">
        <v>1280</v>
      </c>
      <c r="P50" t="s">
        <v>1281</v>
      </c>
      <c r="S50" s="102">
        <v>70</v>
      </c>
      <c r="T50" s="105">
        <v>0.3</v>
      </c>
      <c r="U50" s="102">
        <f t="shared" si="3"/>
        <v>49</v>
      </c>
      <c r="V50" s="728">
        <f t="shared" si="5"/>
        <v>66.150000000000006</v>
      </c>
      <c r="W50" s="139"/>
    </row>
    <row r="51" spans="1:40" ht="13.5" thickBot="1">
      <c r="A51" s="118" t="s">
        <v>1110</v>
      </c>
      <c r="B51" s="122"/>
      <c r="C51"/>
      <c r="D51"/>
      <c r="E51" s="126"/>
      <c r="L51" s="98" t="s">
        <v>1259</v>
      </c>
      <c r="M51" s="98" t="s">
        <v>1062</v>
      </c>
      <c r="N51" t="s">
        <v>1234</v>
      </c>
      <c r="O51" t="s">
        <v>1282</v>
      </c>
      <c r="P51" t="s">
        <v>1283</v>
      </c>
      <c r="S51" s="102">
        <v>70</v>
      </c>
      <c r="T51" s="105">
        <v>0.3</v>
      </c>
      <c r="U51" s="102">
        <f t="shared" si="3"/>
        <v>49</v>
      </c>
      <c r="V51" s="728">
        <f t="shared" si="5"/>
        <v>66.150000000000006</v>
      </c>
      <c r="W51" s="139"/>
    </row>
    <row r="52" spans="1:40" ht="15.75">
      <c r="A52" s="118" t="s">
        <v>1284</v>
      </c>
      <c r="B52" s="123"/>
      <c r="C52" s="103"/>
      <c r="D52"/>
      <c r="E52" s="126"/>
      <c r="L52" s="127" t="s">
        <v>1285</v>
      </c>
      <c r="M52" s="127" t="s">
        <v>1110</v>
      </c>
      <c r="N52" s="128" t="s">
        <v>1286</v>
      </c>
      <c r="O52" s="128" t="s">
        <v>1287</v>
      </c>
      <c r="P52" s="128" t="s">
        <v>1288</v>
      </c>
      <c r="Q52" s="128"/>
      <c r="R52" s="128"/>
      <c r="S52" s="129"/>
      <c r="T52" s="130"/>
      <c r="U52" s="129">
        <v>1.93</v>
      </c>
      <c r="V52" s="729"/>
      <c r="W52" s="140"/>
      <c r="X52" s="782" t="s">
        <v>1063</v>
      </c>
      <c r="Y52" s="141"/>
      <c r="Z52" s="783"/>
      <c r="AB52" t="s">
        <v>1111</v>
      </c>
    </row>
    <row r="53" spans="1:40" ht="15.75">
      <c r="B53" s="122"/>
      <c r="C53"/>
      <c r="D53"/>
      <c r="E53" s="126"/>
      <c r="L53" t="s">
        <v>1289</v>
      </c>
      <c r="M53" t="s">
        <v>1284</v>
      </c>
      <c r="N53" s="104" t="s">
        <v>1290</v>
      </c>
      <c r="O53" s="103" t="s">
        <v>1291</v>
      </c>
      <c r="P53" t="s">
        <v>1292</v>
      </c>
      <c r="U53" s="102">
        <v>6.08</v>
      </c>
      <c r="V53" s="730"/>
      <c r="W53" s="139"/>
      <c r="X53" s="142" t="s">
        <v>1030</v>
      </c>
      <c r="Y53" t="s">
        <v>1031</v>
      </c>
      <c r="Z53" s="143" t="s">
        <v>1032</v>
      </c>
      <c r="AC53" s="102">
        <v>6.08</v>
      </c>
      <c r="AM53" s="103" t="s">
        <v>1291</v>
      </c>
      <c r="AN53" t="s">
        <v>1292</v>
      </c>
    </row>
    <row r="54" spans="1:40">
      <c r="A54" s="118" t="s">
        <v>1293</v>
      </c>
      <c r="B54" s="122"/>
      <c r="C54"/>
      <c r="D54"/>
      <c r="E54" s="126"/>
      <c r="L54" t="s">
        <v>1294</v>
      </c>
      <c r="M54" t="s">
        <v>1293</v>
      </c>
      <c r="N54" t="s">
        <v>1295</v>
      </c>
      <c r="O54">
        <v>1002089</v>
      </c>
      <c r="P54" t="s">
        <v>1296</v>
      </c>
      <c r="S54" s="102">
        <v>385.05</v>
      </c>
      <c r="T54" s="105">
        <v>0.56999999999999995</v>
      </c>
      <c r="U54" s="102">
        <f>S54-(S54*T54)</f>
        <v>165.57150000000001</v>
      </c>
      <c r="V54" s="728">
        <f>U54+SUM($AF$4+$AC$53)*$AB$1+SUM($AF$2)</f>
        <v>181.38500000000002</v>
      </c>
      <c r="W54" s="138"/>
      <c r="X54" s="144"/>
      <c r="Y54" s="732">
        <f>V55</f>
        <v>211.31300000000002</v>
      </c>
      <c r="Z54" s="733">
        <f>V54</f>
        <v>181.38500000000002</v>
      </c>
    </row>
    <row r="55" spans="1:40" ht="13.5" thickBot="1">
      <c r="A55" s="118" t="s">
        <v>1297</v>
      </c>
      <c r="B55" s="122"/>
      <c r="C55"/>
      <c r="D55"/>
      <c r="E55" s="126"/>
      <c r="L55" t="s">
        <v>1298</v>
      </c>
      <c r="M55" t="s">
        <v>1297</v>
      </c>
      <c r="N55" t="s">
        <v>1295</v>
      </c>
      <c r="O55">
        <v>1002091</v>
      </c>
      <c r="P55" t="s">
        <v>1299</v>
      </c>
      <c r="S55" s="102">
        <v>454.65</v>
      </c>
      <c r="T55" s="105">
        <v>0.56999999999999995</v>
      </c>
      <c r="U55" s="102">
        <f t="shared" ref="U55:U57" si="6">S55-(S55*T55)</f>
        <v>195.49950000000001</v>
      </c>
      <c r="V55" s="728">
        <f>U55+SUM($AF$4+$AC$53)*$AB$1+SUM($AF$2)</f>
        <v>211.31300000000002</v>
      </c>
      <c r="W55" s="138"/>
      <c r="X55" s="148"/>
      <c r="Y55" s="735">
        <f>V57</f>
        <v>159.58830000000003</v>
      </c>
      <c r="Z55" s="736">
        <f>V56</f>
        <v>142.84410000000003</v>
      </c>
    </row>
    <row r="56" spans="1:40">
      <c r="A56" s="118" t="s">
        <v>1300</v>
      </c>
      <c r="B56" s="122"/>
      <c r="C56"/>
      <c r="D56"/>
      <c r="E56" s="126"/>
      <c r="L56" t="s">
        <v>1301</v>
      </c>
      <c r="M56" t="s">
        <v>1300</v>
      </c>
      <c r="N56" t="s">
        <v>1295</v>
      </c>
      <c r="O56">
        <v>1020155</v>
      </c>
      <c r="P56" t="s">
        <v>1302</v>
      </c>
      <c r="S56" s="102">
        <v>295.42</v>
      </c>
      <c r="T56" s="105">
        <v>0.56999999999999995</v>
      </c>
      <c r="U56" s="102">
        <f t="shared" si="6"/>
        <v>127.03060000000002</v>
      </c>
      <c r="V56" s="728">
        <f>U56+SUM($AF$4+$AC$53)*$AB$1+SUM($AF$2)</f>
        <v>142.84410000000003</v>
      </c>
      <c r="W56" s="138"/>
    </row>
    <row r="57" spans="1:40">
      <c r="A57" s="118" t="s">
        <v>1303</v>
      </c>
      <c r="L57" t="s">
        <v>1304</v>
      </c>
      <c r="M57" t="s">
        <v>1303</v>
      </c>
      <c r="N57" t="s">
        <v>1295</v>
      </c>
      <c r="O57">
        <v>1020172</v>
      </c>
      <c r="P57" t="s">
        <v>1305</v>
      </c>
      <c r="S57" s="102">
        <v>334.36</v>
      </c>
      <c r="T57" s="105">
        <v>0.56999999999999995</v>
      </c>
      <c r="U57" s="102">
        <f t="shared" si="6"/>
        <v>143.77480000000003</v>
      </c>
      <c r="V57" s="728">
        <f>U57+SUM($AF$4+$AC$53)*$AB$1+SUM($AF$2)</f>
        <v>159.58830000000003</v>
      </c>
      <c r="W57" s="138"/>
    </row>
    <row r="58" spans="1:40">
      <c r="L58"/>
      <c r="U58" s="102"/>
      <c r="V58" s="728"/>
      <c r="W58" s="138"/>
    </row>
    <row r="59" spans="1:40">
      <c r="F59" s="111" t="s">
        <v>1068</v>
      </c>
      <c r="L59"/>
      <c r="M59" s="111" t="s">
        <v>1069</v>
      </c>
      <c r="R59" s="102"/>
      <c r="S59" s="102">
        <v>412.21934424</v>
      </c>
      <c r="T59" s="105">
        <v>0.56999999999999995</v>
      </c>
      <c r="U59" s="102">
        <f>S59-(S59*T59)</f>
        <v>177.25431802320003</v>
      </c>
      <c r="V59" s="728">
        <f>U59*$AB$1</f>
        <v>239.29332933132005</v>
      </c>
    </row>
    <row r="60" spans="1:40">
      <c r="L60"/>
      <c r="M60" s="111" t="s">
        <v>1306</v>
      </c>
      <c r="R60" s="102"/>
      <c r="S60" s="102">
        <v>454.58633239799997</v>
      </c>
      <c r="T60" s="105">
        <v>0.56999999999999995</v>
      </c>
      <c r="U60" s="102">
        <f t="shared" ref="U60:U72" si="7">S60-(S60*T60)</f>
        <v>195.47212293114001</v>
      </c>
      <c r="V60" s="728">
        <f t="shared" ref="V60:V68" si="8">U60*$AB$1</f>
        <v>263.88736595703904</v>
      </c>
    </row>
    <row r="61" spans="1:40">
      <c r="F61" s="111">
        <v>52.825500000000005</v>
      </c>
      <c r="L61"/>
      <c r="M61" s="111" t="s">
        <v>1307</v>
      </c>
      <c r="R61" s="102"/>
      <c r="S61" s="727">
        <v>104.19988979399997</v>
      </c>
      <c r="T61" s="105">
        <v>0.56999999999999995</v>
      </c>
      <c r="U61" s="102">
        <f t="shared" si="7"/>
        <v>44.80595261141999</v>
      </c>
      <c r="V61" s="728">
        <f t="shared" si="8"/>
        <v>60.488036025416989</v>
      </c>
    </row>
    <row r="62" spans="1:40">
      <c r="F62" s="111">
        <v>59.211000000000013</v>
      </c>
      <c r="L62"/>
      <c r="M62" s="111" t="s">
        <v>1308</v>
      </c>
      <c r="R62" s="102"/>
      <c r="S62" s="727">
        <v>104.19988979399997</v>
      </c>
      <c r="T62" s="105">
        <v>0.56999999999999995</v>
      </c>
      <c r="U62" s="102">
        <f t="shared" si="7"/>
        <v>44.80595261141999</v>
      </c>
      <c r="V62" s="728">
        <f t="shared" si="8"/>
        <v>60.488036025416989</v>
      </c>
    </row>
    <row r="63" spans="1:40">
      <c r="F63" s="111">
        <v>79.528500000000008</v>
      </c>
      <c r="L63"/>
      <c r="M63" s="111" t="s">
        <v>1309</v>
      </c>
      <c r="R63" s="102"/>
      <c r="S63" s="727">
        <v>116.79548086799998</v>
      </c>
      <c r="T63" s="105">
        <v>0.56999999999999995</v>
      </c>
      <c r="U63" s="102">
        <f t="shared" si="7"/>
        <v>50.222056773239999</v>
      </c>
      <c r="V63" s="728">
        <f t="shared" si="8"/>
        <v>67.799776643873997</v>
      </c>
    </row>
    <row r="64" spans="1:40">
      <c r="L64"/>
      <c r="M64" s="111" t="s">
        <v>1310</v>
      </c>
      <c r="R64" s="102"/>
      <c r="S64" s="727">
        <v>116.79548086799998</v>
      </c>
      <c r="T64" s="105">
        <v>0.56999999999999995</v>
      </c>
      <c r="U64" s="102">
        <f t="shared" si="7"/>
        <v>50.222056773239999</v>
      </c>
      <c r="V64" s="728">
        <f t="shared" si="8"/>
        <v>67.799776643873997</v>
      </c>
    </row>
    <row r="65" spans="6:22">
      <c r="L65"/>
      <c r="M65" s="111" t="s">
        <v>1311</v>
      </c>
      <c r="R65" s="102"/>
      <c r="S65" s="727">
        <v>156.87236155799999</v>
      </c>
      <c r="T65" s="105">
        <v>0.56999999999999995</v>
      </c>
      <c r="U65" s="102">
        <f t="shared" si="7"/>
        <v>67.455115469940012</v>
      </c>
      <c r="V65" s="728">
        <f t="shared" si="8"/>
        <v>91.064405884419017</v>
      </c>
    </row>
    <row r="66" spans="6:22">
      <c r="L66"/>
      <c r="M66" s="111" t="s">
        <v>1312</v>
      </c>
      <c r="R66" s="102"/>
      <c r="S66" s="727">
        <v>156.87236155799999</v>
      </c>
      <c r="T66" s="105">
        <v>0.56999999999999995</v>
      </c>
      <c r="U66" s="102">
        <f t="shared" si="7"/>
        <v>67.455115469940012</v>
      </c>
      <c r="V66" s="728">
        <f t="shared" si="8"/>
        <v>91.064405884419017</v>
      </c>
    </row>
    <row r="67" spans="6:22">
      <c r="L67"/>
      <c r="M67" s="111" t="s">
        <v>1073</v>
      </c>
      <c r="R67" s="102"/>
      <c r="S67" s="727">
        <v>166.03279142999997</v>
      </c>
      <c r="T67" s="105">
        <v>0.56999999999999995</v>
      </c>
      <c r="U67" s="102">
        <f t="shared" si="7"/>
        <v>71.394100314900001</v>
      </c>
      <c r="V67" s="728">
        <f t="shared" si="8"/>
        <v>96.382035425115006</v>
      </c>
    </row>
    <row r="68" spans="6:22">
      <c r="L68"/>
      <c r="M68" s="111" t="s">
        <v>1074</v>
      </c>
      <c r="R68" s="102"/>
      <c r="S68" s="727">
        <v>196.94924224799996</v>
      </c>
      <c r="T68" s="105">
        <v>0.56999999999999995</v>
      </c>
      <c r="U68" s="102">
        <f t="shared" si="7"/>
        <v>84.688174166639996</v>
      </c>
      <c r="V68" s="728">
        <f t="shared" si="8"/>
        <v>114.32903512496401</v>
      </c>
    </row>
    <row r="69" spans="6:22">
      <c r="L69"/>
      <c r="M69" s="111" t="s">
        <v>1076</v>
      </c>
      <c r="N69" s="132"/>
      <c r="R69" s="102"/>
      <c r="S69" s="106">
        <v>86.132644272179164</v>
      </c>
      <c r="T69" s="105">
        <v>0.56999999999999995</v>
      </c>
      <c r="U69" s="102">
        <f t="shared" si="7"/>
        <v>37.037037037037045</v>
      </c>
      <c r="V69" s="728">
        <v>50</v>
      </c>
    </row>
    <row r="70" spans="6:22">
      <c r="L70"/>
      <c r="M70" s="111" t="s">
        <v>1077</v>
      </c>
      <c r="N70" s="132"/>
      <c r="R70" s="102"/>
      <c r="S70" s="106">
        <v>70.628768303186888</v>
      </c>
      <c r="T70" s="105">
        <v>0.56999999999999995</v>
      </c>
      <c r="U70" s="102">
        <f t="shared" si="7"/>
        <v>30.370370370370367</v>
      </c>
      <c r="V70" s="728">
        <v>41</v>
      </c>
    </row>
    <row r="71" spans="6:22">
      <c r="L71"/>
      <c r="M71" s="111" t="s">
        <v>1313</v>
      </c>
      <c r="N71" s="132"/>
      <c r="R71" s="102"/>
      <c r="S71" s="106">
        <v>179.15590008613265</v>
      </c>
      <c r="T71" s="105">
        <v>0.56999999999999995</v>
      </c>
      <c r="U71" s="102">
        <f t="shared" si="7"/>
        <v>77.037037037037052</v>
      </c>
      <c r="V71" s="728">
        <v>104</v>
      </c>
    </row>
    <row r="72" spans="6:22">
      <c r="L72"/>
      <c r="M72" s="111" t="s">
        <v>1314</v>
      </c>
      <c r="N72" s="132"/>
      <c r="R72" s="102"/>
      <c r="S72" s="106">
        <v>179.15590008613265</v>
      </c>
      <c r="T72" s="105">
        <v>0.56999999999999995</v>
      </c>
      <c r="U72" s="102">
        <f t="shared" si="7"/>
        <v>77.037037037037052</v>
      </c>
      <c r="V72" s="728">
        <v>104</v>
      </c>
    </row>
    <row r="73" spans="6:22">
      <c r="L73"/>
      <c r="M73" s="168" t="s">
        <v>1084</v>
      </c>
      <c r="R73" s="102"/>
      <c r="S73" s="727">
        <v>95.039459921999978</v>
      </c>
      <c r="T73" s="105">
        <v>0.56999999999999995</v>
      </c>
      <c r="U73" s="727">
        <f>S73-(S73*T73)</f>
        <v>40.866967766459993</v>
      </c>
      <c r="V73" s="728">
        <f>U73*$AB$1</f>
        <v>55.170406484720992</v>
      </c>
    </row>
    <row r="74" spans="6:22">
      <c r="F74" s="111" t="s">
        <v>1085</v>
      </c>
      <c r="G74" s="111" t="s">
        <v>1086</v>
      </c>
      <c r="L74"/>
      <c r="M74" s="111" t="s">
        <v>1315</v>
      </c>
      <c r="R74" s="102"/>
      <c r="S74" s="727">
        <v>95.039459921999978</v>
      </c>
      <c r="T74" s="105">
        <v>0.56999999999999995</v>
      </c>
      <c r="U74" s="727">
        <f t="shared" ref="U74:U85" si="9">S74-(S74*T74)</f>
        <v>40.866967766459993</v>
      </c>
      <c r="V74" s="728">
        <f>U74*$AB$1</f>
        <v>55.170406484720992</v>
      </c>
    </row>
    <row r="75" spans="6:22">
      <c r="F75" s="111">
        <v>48.181500000000007</v>
      </c>
      <c r="G75" s="111">
        <v>53.406000000000006</v>
      </c>
      <c r="L75"/>
      <c r="M75" s="111" t="s">
        <v>1316</v>
      </c>
      <c r="R75" s="102"/>
      <c r="S75" s="727">
        <v>105.34494352799999</v>
      </c>
      <c r="T75" s="105">
        <v>0.56999999999999995</v>
      </c>
      <c r="U75" s="727">
        <f t="shared" si="9"/>
        <v>45.298325717040001</v>
      </c>
      <c r="V75" s="728">
        <f>U75*$AB$1</f>
        <v>61.152739718004007</v>
      </c>
    </row>
    <row r="76" spans="6:22">
      <c r="F76" s="111" t="s">
        <v>1089</v>
      </c>
      <c r="G76" s="111" t="s">
        <v>1090</v>
      </c>
      <c r="H76" s="111" t="s">
        <v>1091</v>
      </c>
      <c r="I76" s="111" t="s">
        <v>1092</v>
      </c>
      <c r="J76" s="111" t="s">
        <v>1093</v>
      </c>
      <c r="L76"/>
      <c r="M76" s="111" t="s">
        <v>1317</v>
      </c>
      <c r="R76" s="102"/>
      <c r="S76" s="727">
        <v>105.34494352799999</v>
      </c>
      <c r="T76" s="105">
        <v>0.56999999999999995</v>
      </c>
      <c r="U76" s="727">
        <f t="shared" si="9"/>
        <v>45.298325717040001</v>
      </c>
      <c r="V76" s="728">
        <f t="shared" ref="V76:V85" si="10">U76*$AB$1</f>
        <v>61.152739718004007</v>
      </c>
    </row>
    <row r="77" spans="6:22">
      <c r="F77" s="111">
        <v>5.2245000000000008</v>
      </c>
      <c r="G77" s="111">
        <v>22.059000000000005</v>
      </c>
      <c r="H77" s="111">
        <v>22.059000000000005</v>
      </c>
      <c r="I77" s="111">
        <v>22.059000000000005</v>
      </c>
      <c r="J77" s="111">
        <v>22.059000000000005</v>
      </c>
      <c r="L77"/>
      <c r="M77" s="111" t="s">
        <v>1318</v>
      </c>
      <c r="R77" s="102"/>
      <c r="S77" s="727">
        <v>5.7252686700000002</v>
      </c>
      <c r="T77" s="105">
        <v>0.56999999999999995</v>
      </c>
      <c r="U77" s="727">
        <f t="shared" si="9"/>
        <v>2.4618655281000001</v>
      </c>
      <c r="V77" s="728">
        <f t="shared" si="10"/>
        <v>3.3235184629350005</v>
      </c>
    </row>
    <row r="78" spans="6:22">
      <c r="L78"/>
      <c r="M78" s="111" t="s">
        <v>1319</v>
      </c>
      <c r="R78" s="102"/>
      <c r="S78" s="727">
        <v>12.595591073999998</v>
      </c>
      <c r="T78" s="105">
        <v>0.56999999999999995</v>
      </c>
      <c r="U78" s="727">
        <f t="shared" si="9"/>
        <v>5.4161041618199999</v>
      </c>
      <c r="V78" s="728">
        <f t="shared" si="10"/>
        <v>7.3117406184570006</v>
      </c>
    </row>
    <row r="79" spans="6:22">
      <c r="L79"/>
      <c r="M79" s="111" t="s">
        <v>1320</v>
      </c>
      <c r="R79" s="102"/>
      <c r="S79" s="727">
        <v>12.595591073999998</v>
      </c>
      <c r="T79" s="105">
        <v>0.56999999999999995</v>
      </c>
      <c r="U79" s="727">
        <f t="shared" si="9"/>
        <v>5.4161041618199999</v>
      </c>
      <c r="V79" s="728">
        <f t="shared" si="10"/>
        <v>7.3117406184570006</v>
      </c>
    </row>
    <row r="80" spans="6:22">
      <c r="L80"/>
      <c r="M80" s="111" t="s">
        <v>1321</v>
      </c>
      <c r="R80" s="102"/>
      <c r="S80" s="727">
        <v>10.305483605999999</v>
      </c>
      <c r="T80" s="105">
        <v>0.56999999999999995</v>
      </c>
      <c r="U80" s="727">
        <f>S80-(S80*T80)</f>
        <v>4.4313579505799998</v>
      </c>
      <c r="V80" s="728">
        <f t="shared" si="10"/>
        <v>5.9823332332829997</v>
      </c>
    </row>
    <row r="81" spans="13:22">
      <c r="M81" s="111" t="s">
        <v>1322</v>
      </c>
      <c r="R81" s="102"/>
      <c r="S81" s="727">
        <v>43.512041891999999</v>
      </c>
      <c r="T81" s="105">
        <v>0.56999999999999995</v>
      </c>
      <c r="U81" s="727">
        <f t="shared" si="9"/>
        <v>18.71017801356</v>
      </c>
      <c r="V81" s="728">
        <f t="shared" si="10"/>
        <v>25.258740318306003</v>
      </c>
    </row>
    <row r="82" spans="13:22">
      <c r="M82" s="111" t="s">
        <v>1323</v>
      </c>
      <c r="S82" s="727">
        <v>43.512041891999999</v>
      </c>
      <c r="T82" s="105">
        <v>0.56999999999999995</v>
      </c>
      <c r="U82" s="727">
        <f t="shared" si="9"/>
        <v>18.71017801356</v>
      </c>
      <c r="V82" s="728">
        <f t="shared" si="10"/>
        <v>25.258740318306003</v>
      </c>
    </row>
    <row r="83" spans="13:22">
      <c r="M83" s="111" t="s">
        <v>1324</v>
      </c>
      <c r="S83" s="727">
        <v>43.512041891999999</v>
      </c>
      <c r="T83" s="105">
        <v>0.56999999999999995</v>
      </c>
      <c r="U83" s="727">
        <f t="shared" si="9"/>
        <v>18.71017801356</v>
      </c>
      <c r="V83" s="728">
        <f t="shared" si="10"/>
        <v>25.258740318306003</v>
      </c>
    </row>
    <row r="84" spans="13:22">
      <c r="M84" s="111" t="s">
        <v>1325</v>
      </c>
      <c r="S84" s="727">
        <v>43.512041891999999</v>
      </c>
      <c r="T84" s="105">
        <v>0.56999999999999995</v>
      </c>
      <c r="U84" s="727">
        <f t="shared" si="9"/>
        <v>18.71017801356</v>
      </c>
      <c r="V84" s="728">
        <f t="shared" si="10"/>
        <v>25.258740318306003</v>
      </c>
    </row>
    <row r="85" spans="13:22">
      <c r="M85" s="111" t="s">
        <v>1103</v>
      </c>
      <c r="S85" s="727">
        <v>338.59</v>
      </c>
      <c r="T85" s="105">
        <v>0.56999999999999995</v>
      </c>
      <c r="U85" s="727">
        <f t="shared" si="9"/>
        <v>145.59370000000001</v>
      </c>
      <c r="V85" s="728">
        <f t="shared" si="10"/>
        <v>196.55149500000002</v>
      </c>
    </row>
    <row r="86" spans="13:22">
      <c r="S86" s="727"/>
    </row>
    <row r="87" spans="13:22">
      <c r="S87" s="727"/>
    </row>
    <row r="88" spans="13:22">
      <c r="S88" s="727"/>
    </row>
  </sheetData>
  <phoneticPr fontId="28" type="noConversion"/>
  <pageMargins left="0.7" right="0.7" top="0.75" bottom="0.75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2">
    <tabColor rgb="FF000090"/>
    <pageSetUpPr fitToPage="1"/>
  </sheetPr>
  <dimension ref="A1:AS287"/>
  <sheetViews>
    <sheetView topLeftCell="A2" zoomScale="170" zoomScaleNormal="170" zoomScalePageLayoutView="140" workbookViewId="0">
      <selection activeCell="AA5" sqref="AA5"/>
    </sheetView>
  </sheetViews>
  <sheetFormatPr defaultColWidth="11.42578125" defaultRowHeight="12.75"/>
  <cols>
    <col min="1" max="1" width="5" style="1" customWidth="1"/>
    <col min="2" max="2" width="2.85546875" style="1" customWidth="1"/>
    <col min="3" max="3" width="3.85546875" style="2" customWidth="1"/>
    <col min="4" max="22" width="3.85546875" style="1" customWidth="1"/>
    <col min="23" max="25" width="3.7109375" style="1" customWidth="1"/>
    <col min="26" max="35" width="3.85546875" style="1" customWidth="1"/>
    <col min="36" max="36" width="5.7109375" style="1" bestFit="1" customWidth="1"/>
    <col min="37" max="37" width="4.85546875" style="1" bestFit="1" customWidth="1"/>
    <col min="38" max="47" width="3.85546875" style="1" customWidth="1"/>
    <col min="48" max="48" width="11.42578125" style="1" customWidth="1"/>
    <col min="49" max="49" width="20.28515625" style="1" bestFit="1" customWidth="1"/>
    <col min="50" max="50" width="34.42578125" style="1" bestFit="1" customWidth="1"/>
    <col min="51" max="16384" width="11.42578125" style="1"/>
  </cols>
  <sheetData>
    <row r="1" spans="1:37" ht="29.25" customHeight="1" thickBot="1">
      <c r="I1" s="795" t="s">
        <v>1326</v>
      </c>
      <c r="J1" s="795"/>
      <c r="K1" s="795"/>
      <c r="L1" s="795"/>
      <c r="M1" s="795"/>
      <c r="N1" s="795"/>
      <c r="O1" s="795"/>
      <c r="P1" s="795"/>
      <c r="Q1" s="795"/>
      <c r="R1" s="795"/>
      <c r="S1" s="795"/>
    </row>
    <row r="2" spans="1:37" ht="13.5" thickTop="1">
      <c r="E2" s="3"/>
      <c r="I2" s="4" t="e">
        <f>[1]COMPONENTRY!D38</f>
        <v>#REF!</v>
      </c>
      <c r="J2" s="5"/>
      <c r="K2" s="5"/>
      <c r="L2" s="6"/>
      <c r="M2" s="6" t="s">
        <v>2</v>
      </c>
      <c r="N2" s="7" t="s">
        <v>3</v>
      </c>
      <c r="O2" s="8" t="s">
        <v>4</v>
      </c>
      <c r="T2" s="9" t="e">
        <f>[1]COMPONENTRY!D42</f>
        <v>#REF!</v>
      </c>
      <c r="U2" s="10"/>
      <c r="V2" s="10"/>
      <c r="W2" s="11" t="s">
        <v>3</v>
      </c>
      <c r="AI2" s="793" t="s">
        <v>756</v>
      </c>
      <c r="AJ2" s="12" t="e">
        <f>'[1]Component Costs'!C286</f>
        <v>#REF!</v>
      </c>
      <c r="AK2" s="773">
        <v>0.47</v>
      </c>
    </row>
    <row r="3" spans="1:37" ht="14.25" thickBot="1">
      <c r="E3" s="3"/>
      <c r="I3" s="13" t="s">
        <v>757</v>
      </c>
      <c r="J3" s="14"/>
      <c r="K3" s="14"/>
      <c r="L3" s="14"/>
      <c r="M3" s="14">
        <v>1</v>
      </c>
      <c r="N3" s="15">
        <v>3.79</v>
      </c>
      <c r="O3" s="16">
        <f>N3*M3</f>
        <v>3.79</v>
      </c>
      <c r="P3" s="1" t="s">
        <v>7</v>
      </c>
      <c r="S3" s="1">
        <v>8.35</v>
      </c>
      <c r="T3" s="17" t="s">
        <v>758</v>
      </c>
      <c r="U3" s="199"/>
      <c r="V3" s="199"/>
      <c r="W3" s="18">
        <v>2.6</v>
      </c>
      <c r="X3" s="1" t="s">
        <v>759</v>
      </c>
      <c r="Y3" s="3"/>
      <c r="AA3" s="1">
        <v>4.1500000000000004</v>
      </c>
      <c r="AI3" s="793" t="s">
        <v>760</v>
      </c>
      <c r="AJ3" s="12" t="e">
        <f>'[1]Component Costs'!C287</f>
        <v>#REF!</v>
      </c>
      <c r="AK3" s="773">
        <v>0.6</v>
      </c>
    </row>
    <row r="4" spans="1:37" ht="14.25" thickBot="1">
      <c r="B4" s="312" t="e">
        <f>[1]COMPONENTRY!D35</f>
        <v>#REF!</v>
      </c>
      <c r="C4" s="19"/>
      <c r="D4" s="7"/>
      <c r="E4" s="7" t="e">
        <f>+'[1]Reseller variables'!D7</f>
        <v>#REF!</v>
      </c>
      <c r="F4" s="779">
        <v>2</v>
      </c>
      <c r="I4" s="20" t="s">
        <v>1327</v>
      </c>
      <c r="J4" s="199"/>
      <c r="K4" s="199"/>
      <c r="L4" s="199"/>
      <c r="M4" s="199">
        <v>1</v>
      </c>
      <c r="N4" s="21">
        <v>1.29</v>
      </c>
      <c r="O4" s="16">
        <f t="shared" ref="O4:O13" si="0">N4*M4</f>
        <v>1.29</v>
      </c>
      <c r="P4" s="1" t="s">
        <v>15</v>
      </c>
      <c r="S4" s="1">
        <v>1.1100000000000001</v>
      </c>
      <c r="T4" s="17" t="s">
        <v>765</v>
      </c>
      <c r="U4" s="199"/>
      <c r="V4" s="199"/>
      <c r="W4" s="18">
        <v>2.2999999999999998</v>
      </c>
      <c r="AA4" s="22">
        <f>AA3-W3</f>
        <v>1.5500000000000003</v>
      </c>
      <c r="AB4" s="1" t="s">
        <v>27</v>
      </c>
      <c r="AI4" s="793" t="s">
        <v>766</v>
      </c>
      <c r="AJ4" s="12" t="e">
        <f>'[1]Component Costs'!C288</f>
        <v>#REF!</v>
      </c>
      <c r="AK4" s="773">
        <v>0.6</v>
      </c>
    </row>
    <row r="5" spans="1:37" ht="13.5">
      <c r="B5" s="23" t="e">
        <f>[1]COMPONENTRY!D36</f>
        <v>#REF!</v>
      </c>
      <c r="F5" s="16" t="e">
        <f>+'[1]Reseller variables'!D7</f>
        <v>#REF!</v>
      </c>
      <c r="I5" s="20" t="s">
        <v>767</v>
      </c>
      <c r="J5" s="199"/>
      <c r="K5" s="199"/>
      <c r="L5" s="199"/>
      <c r="M5" s="199">
        <v>2</v>
      </c>
      <c r="N5" s="21">
        <v>0.19</v>
      </c>
      <c r="O5" s="16">
        <f t="shared" si="0"/>
        <v>0.38</v>
      </c>
      <c r="S5" s="1">
        <f>SUM(S3:S4)</f>
        <v>9.4599999999999991</v>
      </c>
      <c r="T5" s="17" t="s">
        <v>20</v>
      </c>
      <c r="U5" s="199"/>
      <c r="V5" s="199"/>
      <c r="W5" s="18">
        <v>0.3</v>
      </c>
      <c r="AA5" s="1">
        <f>AA4*1.1</f>
        <v>1.7050000000000005</v>
      </c>
      <c r="AI5" s="793" t="s">
        <v>768</v>
      </c>
      <c r="AJ5" s="12" t="e">
        <f>'[1]Component Costs'!C289</f>
        <v>#REF!</v>
      </c>
      <c r="AK5" s="773">
        <v>0.7</v>
      </c>
    </row>
    <row r="6" spans="1:37" ht="13.5">
      <c r="B6" s="23" t="e">
        <f>[1]COMPONENTRY!D37</f>
        <v>#REF!</v>
      </c>
      <c r="F6" s="16">
        <v>0</v>
      </c>
      <c r="I6" s="20" t="s">
        <v>24</v>
      </c>
      <c r="J6" s="199"/>
      <c r="K6" s="199"/>
      <c r="L6" s="199"/>
      <c r="M6" s="199">
        <v>1</v>
      </c>
      <c r="N6" s="21">
        <v>1.4999999999999999E-2</v>
      </c>
      <c r="O6" s="16">
        <f t="shared" si="0"/>
        <v>1.4999999999999999E-2</v>
      </c>
      <c r="Q6" s="1" t="s">
        <v>25</v>
      </c>
      <c r="S6" s="24">
        <f>S5-N3</f>
        <v>5.669999999999999</v>
      </c>
      <c r="T6" s="17" t="s">
        <v>26</v>
      </c>
      <c r="U6" s="199"/>
      <c r="V6" s="199"/>
      <c r="W6" s="18">
        <v>0.66</v>
      </c>
      <c r="X6" s="25"/>
      <c r="AI6" s="793" t="s">
        <v>771</v>
      </c>
      <c r="AJ6" s="12" t="e">
        <f>'[1]Component Costs'!C290</f>
        <v>#REF!</v>
      </c>
      <c r="AK6" s="773">
        <v>0.76</v>
      </c>
    </row>
    <row r="7" spans="1:37" ht="13.5">
      <c r="B7" s="23" t="e">
        <f>[1]COMPONENTRY!D38</f>
        <v>#REF!</v>
      </c>
      <c r="F7" s="16">
        <f>(ROUND(O16,2))</f>
        <v>13.94</v>
      </c>
      <c r="I7" s="20" t="s">
        <v>31</v>
      </c>
      <c r="J7" s="199"/>
      <c r="K7" s="199"/>
      <c r="L7" s="199"/>
      <c r="M7" s="199">
        <v>1</v>
      </c>
      <c r="N7" s="21">
        <v>0.14000000000000001</v>
      </c>
      <c r="O7" s="16">
        <f t="shared" si="0"/>
        <v>0.14000000000000001</v>
      </c>
      <c r="T7" s="26"/>
      <c r="U7" s="199"/>
      <c r="V7" s="199"/>
      <c r="X7" s="18"/>
      <c r="AI7" s="793" t="s">
        <v>772</v>
      </c>
      <c r="AJ7" s="12" t="e">
        <f>'[1]Component Costs'!C291</f>
        <v>#REF!</v>
      </c>
      <c r="AK7" s="773">
        <v>0.76</v>
      </c>
    </row>
    <row r="8" spans="1:37" ht="13.5">
      <c r="B8" s="23" t="s">
        <v>35</v>
      </c>
      <c r="F8" s="16">
        <v>6.36</v>
      </c>
      <c r="I8" s="20" t="s">
        <v>41</v>
      </c>
      <c r="J8" s="199"/>
      <c r="K8" s="199"/>
      <c r="L8" s="199"/>
      <c r="M8" s="199">
        <v>1</v>
      </c>
      <c r="N8" s="27">
        <v>0.15</v>
      </c>
      <c r="O8" s="16">
        <f t="shared" si="0"/>
        <v>0.15</v>
      </c>
      <c r="T8" s="26" t="s">
        <v>37</v>
      </c>
      <c r="U8" s="199"/>
      <c r="V8" s="199"/>
      <c r="W8" s="18">
        <f>SUM(W3:W7)*0.1</f>
        <v>0.58600000000000008</v>
      </c>
      <c r="X8" s="25"/>
      <c r="AI8" s="793" t="s">
        <v>775</v>
      </c>
      <c r="AJ8" s="12" t="e">
        <f>'[1]Component Costs'!C292</f>
        <v>#REF!</v>
      </c>
      <c r="AK8" s="773">
        <v>0.94</v>
      </c>
    </row>
    <row r="9" spans="1:37" ht="13.5">
      <c r="B9" s="23" t="s">
        <v>40</v>
      </c>
      <c r="F9" s="16">
        <v>7.92</v>
      </c>
      <c r="I9" s="23"/>
      <c r="M9" s="1">
        <v>0</v>
      </c>
      <c r="N9" s="27">
        <v>0</v>
      </c>
      <c r="O9" s="16">
        <f t="shared" si="0"/>
        <v>0</v>
      </c>
      <c r="T9" s="28" t="e">
        <f>[1]COMPONENTRY!G43</f>
        <v>#REF!</v>
      </c>
      <c r="U9" s="199"/>
      <c r="V9" s="199"/>
      <c r="W9" s="18">
        <v>1</v>
      </c>
    </row>
    <row r="10" spans="1:37" ht="14.25" thickBot="1">
      <c r="A10" s="26"/>
      <c r="B10" s="23" t="s">
        <v>45</v>
      </c>
      <c r="F10" s="16">
        <v>9.7799999999999994</v>
      </c>
      <c r="I10" s="23"/>
      <c r="J10" s="199"/>
      <c r="K10" s="199"/>
      <c r="L10" s="199"/>
      <c r="M10" s="199">
        <v>0</v>
      </c>
      <c r="N10" s="21">
        <v>0</v>
      </c>
      <c r="O10" s="16">
        <f t="shared" si="0"/>
        <v>0</v>
      </c>
      <c r="P10" s="1" t="e">
        <f>'[1]Component Costs'!C327</f>
        <v>#REF!</v>
      </c>
      <c r="Q10" s="29" t="e">
        <f>P10-O10</f>
        <v>#REF!</v>
      </c>
      <c r="T10" s="30" t="s">
        <v>46</v>
      </c>
      <c r="U10" s="31"/>
      <c r="V10" s="31"/>
      <c r="W10" s="32">
        <f>SUM(W3:W9)</f>
        <v>7.4460000000000006</v>
      </c>
      <c r="AE10" s="1" t="s">
        <v>15</v>
      </c>
      <c r="AH10" s="1">
        <v>3.28</v>
      </c>
    </row>
    <row r="11" spans="1:37" ht="15" thickTop="1" thickBot="1">
      <c r="B11" s="23" t="s">
        <v>49</v>
      </c>
      <c r="F11" s="16">
        <v>12.44</v>
      </c>
      <c r="I11" s="23"/>
      <c r="J11" s="199"/>
      <c r="K11" s="199"/>
      <c r="L11" s="199"/>
      <c r="M11" s="199">
        <v>0</v>
      </c>
      <c r="N11" s="21">
        <v>0</v>
      </c>
      <c r="O11" s="16">
        <f t="shared" si="0"/>
        <v>0</v>
      </c>
      <c r="Y11" s="3"/>
      <c r="Z11" s="3"/>
      <c r="AA11" s="3"/>
      <c r="AB11" s="3"/>
      <c r="AC11" s="3" t="s">
        <v>62</v>
      </c>
      <c r="AH11" s="3">
        <f>AA4</f>
        <v>1.5500000000000003</v>
      </c>
    </row>
    <row r="12" spans="1:37" ht="13.5">
      <c r="B12" s="23" t="s">
        <v>52</v>
      </c>
      <c r="F12" s="16">
        <v>13.61</v>
      </c>
      <c r="I12" s="23"/>
      <c r="J12" s="199"/>
      <c r="K12" s="199"/>
      <c r="L12" s="199"/>
      <c r="M12" s="199">
        <v>0</v>
      </c>
      <c r="N12" s="21">
        <v>0</v>
      </c>
      <c r="O12" s="16">
        <f t="shared" si="0"/>
        <v>0</v>
      </c>
      <c r="Q12" s="312"/>
      <c r="R12" s="7"/>
      <c r="S12" s="7"/>
      <c r="T12" s="7"/>
      <c r="U12" s="7" t="s">
        <v>53</v>
      </c>
      <c r="V12" s="7" t="s">
        <v>54</v>
      </c>
      <c r="W12" s="313" t="s">
        <v>4</v>
      </c>
      <c r="AH12" s="108">
        <f>AA5+AH10</f>
        <v>4.9850000000000003</v>
      </c>
    </row>
    <row r="13" spans="1:37" ht="14.25" thickBot="1">
      <c r="B13" s="33" t="e">
        <f>[1]COMPONENTRY!D42</f>
        <v>#REF!</v>
      </c>
      <c r="C13" s="34"/>
      <c r="D13" s="35"/>
      <c r="E13" s="35"/>
      <c r="F13" s="36">
        <f>ROUND(W10,2)</f>
        <v>7.45</v>
      </c>
      <c r="I13" s="23"/>
      <c r="J13" s="199"/>
      <c r="K13" s="199"/>
      <c r="L13" s="199"/>
      <c r="M13" s="199">
        <v>0</v>
      </c>
      <c r="N13" s="27">
        <v>0</v>
      </c>
      <c r="O13" s="16">
        <f t="shared" si="0"/>
        <v>0</v>
      </c>
      <c r="Q13" s="37"/>
      <c r="R13" s="38"/>
      <c r="S13" s="35"/>
      <c r="U13" s="39" t="e">
        <f>[1]COMPONENTRY!B52</f>
        <v>#REF!</v>
      </c>
      <c r="V13" s="35">
        <v>2</v>
      </c>
    </row>
    <row r="14" spans="1:37" ht="13.5">
      <c r="E14" s="3"/>
      <c r="I14" s="23" t="s">
        <v>59</v>
      </c>
      <c r="N14" s="27"/>
      <c r="O14" s="16">
        <f>SUM(O3:O13)*0.03</f>
        <v>0.17294999999999999</v>
      </c>
      <c r="P14" s="40"/>
      <c r="Q14" s="40"/>
      <c r="R14" s="40"/>
      <c r="S14" s="40"/>
      <c r="T14" s="41" t="e">
        <f>'[1]Component Costs'!B3</f>
        <v>#REF!</v>
      </c>
      <c r="Y14" s="21" t="e">
        <f>'[1]Component Costs'!C325</f>
        <v>#REF!</v>
      </c>
    </row>
    <row r="15" spans="1:37" ht="13.5">
      <c r="E15" s="3"/>
      <c r="I15" s="42" t="e">
        <f>[1]COMPONENTRY!G46</f>
        <v>#REF!</v>
      </c>
      <c r="N15" s="27"/>
      <c r="O15" s="16">
        <v>8</v>
      </c>
    </row>
    <row r="16" spans="1:37" ht="14.25" thickBot="1">
      <c r="A16" s="43"/>
      <c r="B16" s="43"/>
      <c r="C16" s="44"/>
      <c r="E16" s="3"/>
      <c r="I16" s="33" t="s">
        <v>46</v>
      </c>
      <c r="J16" s="35"/>
      <c r="K16" s="35"/>
      <c r="L16" s="35"/>
      <c r="M16" s="35"/>
      <c r="N16" s="35"/>
      <c r="O16" s="45">
        <f>SUM(O3:O15)</f>
        <v>13.937950000000001</v>
      </c>
    </row>
    <row r="17" spans="1:45" ht="12.75" customHeight="1">
      <c r="A17" s="43"/>
      <c r="B17" s="43"/>
      <c r="C17" s="46" t="e">
        <f>+'[1]Reseller variables'!D11</f>
        <v>#REF!</v>
      </c>
      <c r="E17" s="793"/>
      <c r="F17" s="793"/>
      <c r="G17" s="47"/>
      <c r="H17" s="793"/>
      <c r="I17" s="47"/>
      <c r="U17" s="48"/>
      <c r="V17" s="48"/>
    </row>
    <row r="18" spans="1:45" ht="12.75" customHeight="1">
      <c r="A18" s="43"/>
      <c r="B18" s="43"/>
      <c r="C18" s="49"/>
      <c r="E18" s="793"/>
      <c r="F18" s="793"/>
      <c r="G18" s="47"/>
      <c r="H18" s="793"/>
      <c r="I18" s="47"/>
      <c r="U18" s="48"/>
      <c r="V18" s="48"/>
    </row>
    <row r="19" spans="1:45" ht="29.1" customHeight="1">
      <c r="A19" s="43"/>
      <c r="B19" s="43"/>
      <c r="C19" s="50" t="s">
        <v>68</v>
      </c>
      <c r="D19" s="828" t="s">
        <v>783</v>
      </c>
      <c r="E19" s="828"/>
      <c r="F19" s="828"/>
      <c r="G19" s="828"/>
      <c r="H19" s="828"/>
      <c r="I19" s="828"/>
      <c r="J19" s="828"/>
      <c r="K19" s="828"/>
      <c r="L19" s="828"/>
      <c r="M19" s="828"/>
      <c r="N19" s="828"/>
      <c r="O19" s="828"/>
      <c r="P19" s="828"/>
      <c r="Q19" s="828"/>
      <c r="R19" s="828"/>
      <c r="S19" s="828"/>
      <c r="T19" s="828"/>
      <c r="U19" s="828"/>
      <c r="V19" s="828"/>
    </row>
    <row r="20" spans="1:45" ht="20.100000000000001" customHeight="1">
      <c r="A20" s="51" t="s">
        <v>75</v>
      </c>
      <c r="B20" s="52"/>
      <c r="C20" s="53" t="e">
        <f>[1]COMPONENTRY!L52</f>
        <v>#REF!</v>
      </c>
      <c r="D20" s="803" t="s">
        <v>35</v>
      </c>
      <c r="E20" s="803"/>
      <c r="F20" s="803"/>
      <c r="G20" s="803"/>
      <c r="H20" s="803"/>
      <c r="I20" s="803"/>
      <c r="J20" s="803"/>
      <c r="K20" s="803"/>
      <c r="L20" s="803"/>
      <c r="M20" s="803"/>
      <c r="N20" s="803"/>
      <c r="O20" s="803"/>
      <c r="P20" s="803"/>
      <c r="Q20" s="803"/>
      <c r="R20" s="803"/>
      <c r="S20" s="803"/>
      <c r="T20" s="803"/>
      <c r="U20" s="803"/>
      <c r="V20" s="803"/>
    </row>
    <row r="21" spans="1:45" ht="20.100000000000001" customHeight="1">
      <c r="A21" s="51"/>
      <c r="B21" s="52" t="s">
        <v>78</v>
      </c>
      <c r="C21" s="53" t="e">
        <f>'[1]Reseller variables'!D11</f>
        <v>#REF!</v>
      </c>
      <c r="D21" s="825" t="s">
        <v>79</v>
      </c>
      <c r="E21" s="825"/>
      <c r="F21" s="825"/>
      <c r="G21" s="825"/>
      <c r="H21" s="825"/>
      <c r="I21" s="825"/>
      <c r="J21" s="825"/>
      <c r="K21" s="825"/>
      <c r="L21" s="825"/>
      <c r="M21" s="825"/>
      <c r="N21" s="825"/>
      <c r="O21" s="825"/>
      <c r="P21" s="825"/>
      <c r="Q21" s="825"/>
      <c r="R21" s="825"/>
      <c r="S21" s="825"/>
      <c r="T21" s="825"/>
      <c r="U21" s="825"/>
      <c r="V21" s="825"/>
      <c r="AE21" s="1" t="s">
        <v>122</v>
      </c>
    </row>
    <row r="22" spans="1:45" ht="15" customHeight="1" thickBot="1">
      <c r="A22" s="54"/>
      <c r="B22" s="54"/>
      <c r="C22" s="55"/>
      <c r="D22" s="56">
        <v>600</v>
      </c>
      <c r="E22" s="57">
        <v>750</v>
      </c>
      <c r="F22" s="56">
        <v>900</v>
      </c>
      <c r="G22" s="57">
        <v>1050</v>
      </c>
      <c r="H22" s="56">
        <v>1200</v>
      </c>
      <c r="I22" s="57">
        <v>1350</v>
      </c>
      <c r="J22" s="56">
        <v>1500</v>
      </c>
      <c r="K22" s="57">
        <v>1650</v>
      </c>
      <c r="L22" s="56">
        <v>1800</v>
      </c>
      <c r="M22" s="57">
        <v>1950</v>
      </c>
      <c r="N22" s="56">
        <v>2100</v>
      </c>
      <c r="O22" s="58">
        <v>2250</v>
      </c>
      <c r="P22" s="59">
        <v>2400</v>
      </c>
      <c r="Q22" s="57">
        <v>2550</v>
      </c>
      <c r="R22" s="56">
        <v>2700</v>
      </c>
      <c r="S22" s="57">
        <v>2850</v>
      </c>
      <c r="T22" s="56">
        <v>3000</v>
      </c>
      <c r="U22" s="57">
        <v>3150</v>
      </c>
      <c r="V22" s="57">
        <v>3200</v>
      </c>
      <c r="Z22" s="55"/>
      <c r="AA22" s="56">
        <v>600</v>
      </c>
      <c r="AB22" s="57">
        <v>750</v>
      </c>
      <c r="AC22" s="56">
        <v>900</v>
      </c>
      <c r="AD22" s="57">
        <v>1050</v>
      </c>
      <c r="AE22" s="56">
        <v>1200</v>
      </c>
      <c r="AF22" s="57">
        <v>1350</v>
      </c>
      <c r="AG22" s="56">
        <v>1500</v>
      </c>
      <c r="AH22" s="57">
        <v>1650</v>
      </c>
      <c r="AI22" s="56">
        <v>1800</v>
      </c>
      <c r="AJ22" s="57">
        <v>1950</v>
      </c>
      <c r="AK22" s="56">
        <v>2100</v>
      </c>
      <c r="AL22" s="58">
        <v>2250</v>
      </c>
      <c r="AM22" s="59">
        <v>2400</v>
      </c>
      <c r="AN22" s="57">
        <v>2550</v>
      </c>
      <c r="AO22" s="56">
        <v>2700</v>
      </c>
      <c r="AP22" s="57">
        <v>2850</v>
      </c>
      <c r="AQ22" s="56">
        <v>3000</v>
      </c>
      <c r="AR22" s="57">
        <v>3150</v>
      </c>
      <c r="AS22" s="57">
        <v>3200</v>
      </c>
    </row>
    <row r="23" spans="1:45" ht="15" customHeight="1">
      <c r="A23" s="54"/>
      <c r="B23" s="802" t="s">
        <v>82</v>
      </c>
      <c r="C23" s="60">
        <v>900</v>
      </c>
      <c r="D23" s="523" t="e">
        <f>INT(((($F$7+$AK$2)+(D$22/1000*$F$13)+((D$22+100)*($C23+400)/1000000*$F$8))*$C$21+$F$5)*$C$20)</f>
        <v>#REF!</v>
      </c>
      <c r="E23" s="61" t="e">
        <f t="shared" ref="D23:O24" si="1">INT(((($F$7+$AK$2)+(E$22/1000*$F$13)+((E$22+100)*($C23+400)/1000000*$F$8))*$C$21+$F$5)*$C$20)</f>
        <v>#REF!</v>
      </c>
      <c r="F23" s="61" t="e">
        <f t="shared" si="1"/>
        <v>#REF!</v>
      </c>
      <c r="G23" s="61" t="e">
        <f t="shared" si="1"/>
        <v>#REF!</v>
      </c>
      <c r="H23" s="61" t="e">
        <f t="shared" si="1"/>
        <v>#REF!</v>
      </c>
      <c r="I23" s="61" t="e">
        <f t="shared" si="1"/>
        <v>#REF!</v>
      </c>
      <c r="J23" s="61" t="e">
        <f t="shared" si="1"/>
        <v>#REF!</v>
      </c>
      <c r="K23" s="61" t="e">
        <f t="shared" si="1"/>
        <v>#REF!</v>
      </c>
      <c r="L23" s="61" t="e">
        <f t="shared" si="1"/>
        <v>#REF!</v>
      </c>
      <c r="M23" s="61" t="e">
        <f t="shared" si="1"/>
        <v>#REF!</v>
      </c>
      <c r="N23" s="61" t="e">
        <f t="shared" si="1"/>
        <v>#REF!</v>
      </c>
      <c r="O23" s="61" t="e">
        <f>INT(((($F$7+$AK$2)+(O$22/1000*$F$13)+((O$22+100)*($C23+400)/1000000*$F$8))*$C$21+$F$5)*$C$20)</f>
        <v>#REF!</v>
      </c>
      <c r="P23" s="62" t="e">
        <f t="shared" ref="P23:V24" si="2">INT(((($F$7+$AK$2+$S$6)+(P$22/1000*($F$13+$AA$5))+((P$22+100)*($C23+400)/1000000*$F$8))*$C$21+$F$5)*$C$20)</f>
        <v>#REF!</v>
      </c>
      <c r="Q23" s="61" t="e">
        <f t="shared" si="2"/>
        <v>#REF!</v>
      </c>
      <c r="R23" s="61" t="e">
        <f t="shared" si="2"/>
        <v>#REF!</v>
      </c>
      <c r="S23" s="61" t="e">
        <f t="shared" si="2"/>
        <v>#REF!</v>
      </c>
      <c r="T23" s="61" t="e">
        <f t="shared" si="2"/>
        <v>#REF!</v>
      </c>
      <c r="U23" s="61" t="e">
        <f t="shared" si="2"/>
        <v>#REF!</v>
      </c>
      <c r="V23" s="777" t="e">
        <f t="shared" si="2"/>
        <v>#REF!</v>
      </c>
      <c r="Z23" s="60">
        <v>900</v>
      </c>
      <c r="AA23" s="523" t="e">
        <f>INT(((($S$6)+(AA$22/1000*$AA$5))*$C$21+$F$5)*$C$20)</f>
        <v>#REF!</v>
      </c>
      <c r="AB23" s="61" t="e">
        <f t="shared" ref="AB23:AL30" si="3">INT(((($S$6)+(AB$22/1000*$AA$5))*$C$21+$F$5)*$C$20)</f>
        <v>#REF!</v>
      </c>
      <c r="AC23" s="61" t="e">
        <f t="shared" si="3"/>
        <v>#REF!</v>
      </c>
      <c r="AD23" s="61" t="e">
        <f t="shared" si="3"/>
        <v>#REF!</v>
      </c>
      <c r="AE23" s="61" t="e">
        <f t="shared" si="3"/>
        <v>#REF!</v>
      </c>
      <c r="AF23" s="61" t="e">
        <f t="shared" si="3"/>
        <v>#REF!</v>
      </c>
      <c r="AG23" s="61" t="e">
        <f t="shared" si="3"/>
        <v>#REF!</v>
      </c>
      <c r="AH23" s="61" t="e">
        <f t="shared" si="3"/>
        <v>#REF!</v>
      </c>
      <c r="AI23" s="61" t="e">
        <f t="shared" si="3"/>
        <v>#REF!</v>
      </c>
      <c r="AJ23" s="61" t="e">
        <f t="shared" si="3"/>
        <v>#REF!</v>
      </c>
      <c r="AK23" s="61" t="e">
        <f t="shared" si="3"/>
        <v>#REF!</v>
      </c>
      <c r="AL23" s="61" t="e">
        <f t="shared" si="3"/>
        <v>#REF!</v>
      </c>
      <c r="AM23" s="62">
        <v>0</v>
      </c>
      <c r="AN23" s="61">
        <v>0</v>
      </c>
      <c r="AO23" s="61">
        <v>0</v>
      </c>
      <c r="AP23" s="61">
        <v>0</v>
      </c>
      <c r="AQ23" s="61">
        <v>0</v>
      </c>
      <c r="AR23" s="61">
        <v>0</v>
      </c>
      <c r="AS23" s="777">
        <v>0</v>
      </c>
    </row>
    <row r="24" spans="1:45" ht="15" customHeight="1">
      <c r="A24" s="54"/>
      <c r="B24" s="802"/>
      <c r="C24" s="63">
        <v>1200</v>
      </c>
      <c r="D24" s="64" t="e">
        <f t="shared" si="1"/>
        <v>#REF!</v>
      </c>
      <c r="E24" s="65" t="e">
        <f t="shared" si="1"/>
        <v>#REF!</v>
      </c>
      <c r="F24" s="65" t="e">
        <f t="shared" si="1"/>
        <v>#REF!</v>
      </c>
      <c r="G24" s="65" t="e">
        <f t="shared" si="1"/>
        <v>#REF!</v>
      </c>
      <c r="H24" s="65" t="e">
        <f t="shared" si="1"/>
        <v>#REF!</v>
      </c>
      <c r="I24" s="65" t="e">
        <f t="shared" si="1"/>
        <v>#REF!</v>
      </c>
      <c r="J24" s="65" t="e">
        <f t="shared" si="1"/>
        <v>#REF!</v>
      </c>
      <c r="K24" s="65" t="e">
        <f t="shared" si="1"/>
        <v>#REF!</v>
      </c>
      <c r="L24" s="65" t="e">
        <f t="shared" si="1"/>
        <v>#REF!</v>
      </c>
      <c r="M24" s="65" t="e">
        <f t="shared" si="1"/>
        <v>#REF!</v>
      </c>
      <c r="N24" s="65" t="e">
        <f t="shared" si="1"/>
        <v>#REF!</v>
      </c>
      <c r="O24" s="65" t="e">
        <f t="shared" si="1"/>
        <v>#REF!</v>
      </c>
      <c r="P24" s="66" t="e">
        <f t="shared" si="2"/>
        <v>#REF!</v>
      </c>
      <c r="Q24" s="65" t="e">
        <f t="shared" si="2"/>
        <v>#REF!</v>
      </c>
      <c r="R24" s="65" t="e">
        <f t="shared" si="2"/>
        <v>#REF!</v>
      </c>
      <c r="S24" s="65" t="e">
        <f t="shared" si="2"/>
        <v>#REF!</v>
      </c>
      <c r="T24" s="65" t="e">
        <f t="shared" si="2"/>
        <v>#REF!</v>
      </c>
      <c r="U24" s="65" t="e">
        <f t="shared" si="2"/>
        <v>#REF!</v>
      </c>
      <c r="V24" s="67" t="e">
        <f t="shared" si="2"/>
        <v>#REF!</v>
      </c>
      <c r="Z24" s="63">
        <v>1200</v>
      </c>
      <c r="AA24" s="64" t="e">
        <f t="shared" ref="AA24:AA30" si="4">INT(((($S$6)+(AA$22/1000*$AA$5))*$C$21+$F$5)*$C$20)</f>
        <v>#REF!</v>
      </c>
      <c r="AB24" s="65" t="e">
        <f t="shared" si="3"/>
        <v>#REF!</v>
      </c>
      <c r="AC24" s="65" t="e">
        <f t="shared" si="3"/>
        <v>#REF!</v>
      </c>
      <c r="AD24" s="65" t="e">
        <f t="shared" si="3"/>
        <v>#REF!</v>
      </c>
      <c r="AE24" s="65" t="e">
        <f t="shared" si="3"/>
        <v>#REF!</v>
      </c>
      <c r="AF24" s="65" t="e">
        <f t="shared" si="3"/>
        <v>#REF!</v>
      </c>
      <c r="AG24" s="65" t="e">
        <f t="shared" si="3"/>
        <v>#REF!</v>
      </c>
      <c r="AH24" s="65" t="e">
        <f t="shared" si="3"/>
        <v>#REF!</v>
      </c>
      <c r="AI24" s="65" t="e">
        <f t="shared" si="3"/>
        <v>#REF!</v>
      </c>
      <c r="AJ24" s="65" t="e">
        <f t="shared" si="3"/>
        <v>#REF!</v>
      </c>
      <c r="AK24" s="65" t="e">
        <f t="shared" si="3"/>
        <v>#REF!</v>
      </c>
      <c r="AL24" s="65" t="e">
        <f t="shared" si="3"/>
        <v>#REF!</v>
      </c>
      <c r="AM24" s="66">
        <v>0</v>
      </c>
      <c r="AN24" s="65">
        <v>0</v>
      </c>
      <c r="AO24" s="65">
        <v>0</v>
      </c>
      <c r="AP24" s="65">
        <v>0</v>
      </c>
      <c r="AQ24" s="65">
        <v>0</v>
      </c>
      <c r="AR24" s="65">
        <v>0</v>
      </c>
      <c r="AS24" s="67">
        <v>0</v>
      </c>
    </row>
    <row r="25" spans="1:45" ht="15" customHeight="1">
      <c r="A25" s="54"/>
      <c r="B25" s="802"/>
      <c r="C25" s="63">
        <v>1500</v>
      </c>
      <c r="D25" s="64" t="e">
        <f t="shared" ref="D25:O25" si="5">INT(((($F$7+$AK$3)+(D$22/1000*$F$13)+((D$22+100)*($C25+400)/1000000*$F$8))*$C$21+$F$5)*$C$20)</f>
        <v>#REF!</v>
      </c>
      <c r="E25" s="65" t="e">
        <f t="shared" si="5"/>
        <v>#REF!</v>
      </c>
      <c r="F25" s="65" t="e">
        <f t="shared" si="5"/>
        <v>#REF!</v>
      </c>
      <c r="G25" s="65" t="e">
        <f t="shared" si="5"/>
        <v>#REF!</v>
      </c>
      <c r="H25" s="65" t="e">
        <f t="shared" si="5"/>
        <v>#REF!</v>
      </c>
      <c r="I25" s="65" t="e">
        <f t="shared" si="5"/>
        <v>#REF!</v>
      </c>
      <c r="J25" s="65" t="e">
        <f t="shared" si="5"/>
        <v>#REF!</v>
      </c>
      <c r="K25" s="65" t="e">
        <f t="shared" si="5"/>
        <v>#REF!</v>
      </c>
      <c r="L25" s="65" t="e">
        <f t="shared" si="5"/>
        <v>#REF!</v>
      </c>
      <c r="M25" s="65" t="e">
        <f t="shared" si="5"/>
        <v>#REF!</v>
      </c>
      <c r="N25" s="65" t="e">
        <f t="shared" si="5"/>
        <v>#REF!</v>
      </c>
      <c r="O25" s="65" t="e">
        <f t="shared" si="5"/>
        <v>#REF!</v>
      </c>
      <c r="P25" s="66" t="e">
        <f t="shared" ref="P25:V26" si="6">INT(((($F$7+$AK$4+$S$6)+(P$22/1000*($F$13+$AA$5))+((P$22+100)*($C25+400)/1000000*$F$8))*$C$21+$F$5)*$C$20)</f>
        <v>#REF!</v>
      </c>
      <c r="Q25" s="65" t="e">
        <f t="shared" si="6"/>
        <v>#REF!</v>
      </c>
      <c r="R25" s="65" t="e">
        <f t="shared" si="6"/>
        <v>#REF!</v>
      </c>
      <c r="S25" s="65" t="e">
        <f t="shared" si="6"/>
        <v>#REF!</v>
      </c>
      <c r="T25" s="65" t="e">
        <f t="shared" si="6"/>
        <v>#REF!</v>
      </c>
      <c r="U25" s="65" t="e">
        <f t="shared" si="6"/>
        <v>#REF!</v>
      </c>
      <c r="V25" s="67" t="e">
        <f t="shared" si="6"/>
        <v>#REF!</v>
      </c>
      <c r="Z25" s="63">
        <v>1500</v>
      </c>
      <c r="AA25" s="64" t="e">
        <f t="shared" si="4"/>
        <v>#REF!</v>
      </c>
      <c r="AB25" s="65" t="e">
        <f t="shared" si="3"/>
        <v>#REF!</v>
      </c>
      <c r="AC25" s="65" t="e">
        <f t="shared" si="3"/>
        <v>#REF!</v>
      </c>
      <c r="AD25" s="65" t="e">
        <f t="shared" si="3"/>
        <v>#REF!</v>
      </c>
      <c r="AE25" s="65" t="e">
        <f t="shared" si="3"/>
        <v>#REF!</v>
      </c>
      <c r="AF25" s="65" t="e">
        <f t="shared" si="3"/>
        <v>#REF!</v>
      </c>
      <c r="AG25" s="65" t="e">
        <f t="shared" si="3"/>
        <v>#REF!</v>
      </c>
      <c r="AH25" s="65" t="e">
        <f t="shared" si="3"/>
        <v>#REF!</v>
      </c>
      <c r="AI25" s="65" t="e">
        <f t="shared" si="3"/>
        <v>#REF!</v>
      </c>
      <c r="AJ25" s="65" t="e">
        <f t="shared" si="3"/>
        <v>#REF!</v>
      </c>
      <c r="AK25" s="65" t="e">
        <f t="shared" si="3"/>
        <v>#REF!</v>
      </c>
      <c r="AL25" s="65" t="e">
        <f t="shared" si="3"/>
        <v>#REF!</v>
      </c>
      <c r="AM25" s="66">
        <v>0</v>
      </c>
      <c r="AN25" s="65">
        <v>0</v>
      </c>
      <c r="AO25" s="65">
        <v>0</v>
      </c>
      <c r="AP25" s="65">
        <v>0</v>
      </c>
      <c r="AQ25" s="65">
        <v>0</v>
      </c>
      <c r="AR25" s="65">
        <v>0</v>
      </c>
      <c r="AS25" s="67">
        <v>0</v>
      </c>
    </row>
    <row r="26" spans="1:45" ht="15" customHeight="1">
      <c r="A26" s="54"/>
      <c r="B26" s="802"/>
      <c r="C26" s="63">
        <v>1800</v>
      </c>
      <c r="D26" s="68" t="e">
        <f t="shared" ref="D26:O27" si="7">INT(((($F$7+$AK$4)+(D$22/1000*$F$13)+((D$22+100)*($C26+400)/1000000*$F$8))*$C$21+$F$5)*$C$20)</f>
        <v>#REF!</v>
      </c>
      <c r="E26" s="69" t="e">
        <f t="shared" si="7"/>
        <v>#REF!</v>
      </c>
      <c r="F26" s="69" t="e">
        <f t="shared" si="7"/>
        <v>#REF!</v>
      </c>
      <c r="G26" s="69" t="e">
        <f t="shared" si="7"/>
        <v>#REF!</v>
      </c>
      <c r="H26" s="69" t="e">
        <f t="shared" si="7"/>
        <v>#REF!</v>
      </c>
      <c r="I26" s="69" t="e">
        <f t="shared" si="7"/>
        <v>#REF!</v>
      </c>
      <c r="J26" s="69" t="e">
        <f t="shared" si="7"/>
        <v>#REF!</v>
      </c>
      <c r="K26" s="69" t="e">
        <f t="shared" si="7"/>
        <v>#REF!</v>
      </c>
      <c r="L26" s="69" t="e">
        <f t="shared" si="7"/>
        <v>#REF!</v>
      </c>
      <c r="M26" s="69" t="e">
        <f t="shared" si="7"/>
        <v>#REF!</v>
      </c>
      <c r="N26" s="69" t="e">
        <f t="shared" si="7"/>
        <v>#REF!</v>
      </c>
      <c r="O26" s="69" t="e">
        <f t="shared" si="7"/>
        <v>#REF!</v>
      </c>
      <c r="P26" s="66" t="e">
        <f t="shared" si="6"/>
        <v>#REF!</v>
      </c>
      <c r="Q26" s="69" t="e">
        <f t="shared" si="6"/>
        <v>#REF!</v>
      </c>
      <c r="R26" s="69" t="e">
        <f t="shared" si="6"/>
        <v>#REF!</v>
      </c>
      <c r="S26" s="69" t="e">
        <f t="shared" si="6"/>
        <v>#REF!</v>
      </c>
      <c r="T26" s="69" t="e">
        <f t="shared" si="6"/>
        <v>#REF!</v>
      </c>
      <c r="U26" s="69" t="e">
        <f t="shared" si="6"/>
        <v>#REF!</v>
      </c>
      <c r="V26" s="70" t="e">
        <f t="shared" si="6"/>
        <v>#REF!</v>
      </c>
      <c r="Z26" s="63">
        <v>1800</v>
      </c>
      <c r="AA26" s="68" t="e">
        <f t="shared" si="4"/>
        <v>#REF!</v>
      </c>
      <c r="AB26" s="69" t="e">
        <f t="shared" si="3"/>
        <v>#REF!</v>
      </c>
      <c r="AC26" s="69" t="e">
        <f t="shared" si="3"/>
        <v>#REF!</v>
      </c>
      <c r="AD26" s="69" t="e">
        <f t="shared" si="3"/>
        <v>#REF!</v>
      </c>
      <c r="AE26" s="69" t="e">
        <f t="shared" si="3"/>
        <v>#REF!</v>
      </c>
      <c r="AF26" s="69" t="e">
        <f t="shared" si="3"/>
        <v>#REF!</v>
      </c>
      <c r="AG26" s="69" t="e">
        <f t="shared" si="3"/>
        <v>#REF!</v>
      </c>
      <c r="AH26" s="69" t="e">
        <f t="shared" si="3"/>
        <v>#REF!</v>
      </c>
      <c r="AI26" s="69" t="e">
        <f t="shared" si="3"/>
        <v>#REF!</v>
      </c>
      <c r="AJ26" s="69" t="e">
        <f t="shared" si="3"/>
        <v>#REF!</v>
      </c>
      <c r="AK26" s="69" t="e">
        <f t="shared" si="3"/>
        <v>#REF!</v>
      </c>
      <c r="AL26" s="69" t="e">
        <f t="shared" si="3"/>
        <v>#REF!</v>
      </c>
      <c r="AM26" s="66">
        <v>0</v>
      </c>
      <c r="AN26" s="69">
        <v>0</v>
      </c>
      <c r="AO26" s="69">
        <v>0</v>
      </c>
      <c r="AP26" s="69">
        <v>0</v>
      </c>
      <c r="AQ26" s="69">
        <v>0</v>
      </c>
      <c r="AR26" s="69">
        <v>0</v>
      </c>
      <c r="AS26" s="70">
        <v>0</v>
      </c>
    </row>
    <row r="27" spans="1:45" ht="15" customHeight="1">
      <c r="A27" s="54"/>
      <c r="B27" s="802"/>
      <c r="C27" s="60">
        <v>2100</v>
      </c>
      <c r="D27" s="64" t="e">
        <f t="shared" si="7"/>
        <v>#REF!</v>
      </c>
      <c r="E27" s="65" t="e">
        <f t="shared" si="7"/>
        <v>#REF!</v>
      </c>
      <c r="F27" s="65" t="e">
        <f t="shared" si="7"/>
        <v>#REF!</v>
      </c>
      <c r="G27" s="65" t="e">
        <f t="shared" si="7"/>
        <v>#REF!</v>
      </c>
      <c r="H27" s="65" t="e">
        <f t="shared" si="7"/>
        <v>#REF!</v>
      </c>
      <c r="I27" s="65" t="e">
        <f t="shared" si="7"/>
        <v>#REF!</v>
      </c>
      <c r="J27" s="65" t="e">
        <f t="shared" si="7"/>
        <v>#REF!</v>
      </c>
      <c r="K27" s="65" t="e">
        <f t="shared" si="7"/>
        <v>#REF!</v>
      </c>
      <c r="L27" s="65" t="e">
        <f t="shared" si="7"/>
        <v>#REF!</v>
      </c>
      <c r="M27" s="65" t="e">
        <f t="shared" si="7"/>
        <v>#REF!</v>
      </c>
      <c r="N27" s="65" t="e">
        <f t="shared" si="7"/>
        <v>#REF!</v>
      </c>
      <c r="O27" s="65" t="e">
        <f t="shared" si="7"/>
        <v>#REF!</v>
      </c>
      <c r="P27" s="71" t="e">
        <f t="shared" ref="P27:V28" si="8">INT(((($F$7+$AK$5+$S$6)+(P$22/1000*($F$13+$AA$5))+((P$22+100)*($C27+400)/1000000*$F$8))*$C$21+$F$5)*$C$20)</f>
        <v>#REF!</v>
      </c>
      <c r="Q27" s="65" t="e">
        <f t="shared" si="8"/>
        <v>#REF!</v>
      </c>
      <c r="R27" s="65" t="e">
        <f t="shared" si="8"/>
        <v>#REF!</v>
      </c>
      <c r="S27" s="65" t="e">
        <f t="shared" si="8"/>
        <v>#REF!</v>
      </c>
      <c r="T27" s="65" t="e">
        <f t="shared" si="8"/>
        <v>#REF!</v>
      </c>
      <c r="U27" s="65" t="e">
        <f t="shared" si="8"/>
        <v>#REF!</v>
      </c>
      <c r="V27" s="67" t="e">
        <f t="shared" si="8"/>
        <v>#REF!</v>
      </c>
      <c r="Z27" s="60">
        <v>2100</v>
      </c>
      <c r="AA27" s="64" t="e">
        <f t="shared" si="4"/>
        <v>#REF!</v>
      </c>
      <c r="AB27" s="65" t="e">
        <f t="shared" si="3"/>
        <v>#REF!</v>
      </c>
      <c r="AC27" s="65" t="e">
        <f t="shared" si="3"/>
        <v>#REF!</v>
      </c>
      <c r="AD27" s="65" t="e">
        <f t="shared" si="3"/>
        <v>#REF!</v>
      </c>
      <c r="AE27" s="65" t="e">
        <f t="shared" si="3"/>
        <v>#REF!</v>
      </c>
      <c r="AF27" s="65" t="e">
        <f t="shared" si="3"/>
        <v>#REF!</v>
      </c>
      <c r="AG27" s="65" t="e">
        <f t="shared" si="3"/>
        <v>#REF!</v>
      </c>
      <c r="AH27" s="65" t="e">
        <f t="shared" si="3"/>
        <v>#REF!</v>
      </c>
      <c r="AI27" s="65" t="e">
        <f t="shared" si="3"/>
        <v>#REF!</v>
      </c>
      <c r="AJ27" s="65" t="e">
        <f t="shared" si="3"/>
        <v>#REF!</v>
      </c>
      <c r="AK27" s="65" t="e">
        <f t="shared" si="3"/>
        <v>#REF!</v>
      </c>
      <c r="AL27" s="65" t="e">
        <f t="shared" si="3"/>
        <v>#REF!</v>
      </c>
      <c r="AM27" s="71">
        <v>0</v>
      </c>
      <c r="AN27" s="65">
        <v>0</v>
      </c>
      <c r="AO27" s="65">
        <v>0</v>
      </c>
      <c r="AP27" s="65">
        <v>0</v>
      </c>
      <c r="AQ27" s="65">
        <v>0</v>
      </c>
      <c r="AR27" s="65">
        <v>0</v>
      </c>
      <c r="AS27" s="67">
        <v>0</v>
      </c>
    </row>
    <row r="28" spans="1:45" ht="15" customHeight="1" thickBot="1">
      <c r="A28" s="54"/>
      <c r="B28" s="802"/>
      <c r="C28" s="63">
        <v>2400</v>
      </c>
      <c r="D28" s="64" t="e">
        <f t="shared" ref="D28:O28" si="9">INT(((($F$7+$AK$5)+(D$22/1000*$F$13)+((D$22+100)*($C28+400)/1000000*$F$8))*$C$21+$F$5)*$C$20)</f>
        <v>#REF!</v>
      </c>
      <c r="E28" s="65" t="e">
        <f t="shared" si="9"/>
        <v>#REF!</v>
      </c>
      <c r="F28" s="65" t="e">
        <f t="shared" si="9"/>
        <v>#REF!</v>
      </c>
      <c r="G28" s="65" t="e">
        <f t="shared" si="9"/>
        <v>#REF!</v>
      </c>
      <c r="H28" s="65" t="e">
        <f t="shared" si="9"/>
        <v>#REF!</v>
      </c>
      <c r="I28" s="65" t="e">
        <f t="shared" si="9"/>
        <v>#REF!</v>
      </c>
      <c r="J28" s="65" t="e">
        <f t="shared" si="9"/>
        <v>#REF!</v>
      </c>
      <c r="K28" s="65" t="e">
        <f t="shared" si="9"/>
        <v>#REF!</v>
      </c>
      <c r="L28" s="65" t="e">
        <f t="shared" si="9"/>
        <v>#REF!</v>
      </c>
      <c r="M28" s="65" t="e">
        <f t="shared" si="9"/>
        <v>#REF!</v>
      </c>
      <c r="N28" s="65" t="e">
        <f t="shared" si="9"/>
        <v>#REF!</v>
      </c>
      <c r="O28" s="65" t="e">
        <f t="shared" si="9"/>
        <v>#REF!</v>
      </c>
      <c r="P28" s="66" t="e">
        <f t="shared" si="8"/>
        <v>#REF!</v>
      </c>
      <c r="Q28" s="65" t="e">
        <f t="shared" si="8"/>
        <v>#REF!</v>
      </c>
      <c r="R28" s="65" t="e">
        <f t="shared" si="8"/>
        <v>#REF!</v>
      </c>
      <c r="S28" s="65" t="e">
        <f t="shared" si="8"/>
        <v>#REF!</v>
      </c>
      <c r="T28" s="65" t="e">
        <f t="shared" si="8"/>
        <v>#REF!</v>
      </c>
      <c r="U28" s="65" t="e">
        <f t="shared" si="8"/>
        <v>#REF!</v>
      </c>
      <c r="V28" s="67" t="e">
        <f t="shared" si="8"/>
        <v>#REF!</v>
      </c>
      <c r="Z28" s="63">
        <v>2400</v>
      </c>
      <c r="AA28" s="64" t="e">
        <f t="shared" si="4"/>
        <v>#REF!</v>
      </c>
      <c r="AB28" s="65" t="e">
        <f t="shared" si="3"/>
        <v>#REF!</v>
      </c>
      <c r="AC28" s="65" t="e">
        <f t="shared" si="3"/>
        <v>#REF!</v>
      </c>
      <c r="AD28" s="65" t="e">
        <f t="shared" si="3"/>
        <v>#REF!</v>
      </c>
      <c r="AE28" s="65" t="e">
        <f t="shared" si="3"/>
        <v>#REF!</v>
      </c>
      <c r="AF28" s="65" t="e">
        <f t="shared" si="3"/>
        <v>#REF!</v>
      </c>
      <c r="AG28" s="65" t="e">
        <f t="shared" si="3"/>
        <v>#REF!</v>
      </c>
      <c r="AH28" s="65" t="e">
        <f t="shared" si="3"/>
        <v>#REF!</v>
      </c>
      <c r="AI28" s="65" t="e">
        <f t="shared" si="3"/>
        <v>#REF!</v>
      </c>
      <c r="AJ28" s="65" t="e">
        <f t="shared" si="3"/>
        <v>#REF!</v>
      </c>
      <c r="AK28" s="65" t="e">
        <f t="shared" si="3"/>
        <v>#REF!</v>
      </c>
      <c r="AL28" s="65" t="e">
        <f t="shared" si="3"/>
        <v>#REF!</v>
      </c>
      <c r="AM28" s="66">
        <v>0</v>
      </c>
      <c r="AN28" s="65">
        <v>0</v>
      </c>
      <c r="AO28" s="65">
        <v>0</v>
      </c>
      <c r="AP28" s="65">
        <v>0</v>
      </c>
      <c r="AQ28" s="65">
        <v>0</v>
      </c>
      <c r="AR28" s="65">
        <v>0</v>
      </c>
      <c r="AS28" s="67">
        <v>0</v>
      </c>
    </row>
    <row r="29" spans="1:45" ht="15" customHeight="1">
      <c r="A29" s="54"/>
      <c r="B29" s="802"/>
      <c r="C29" s="63">
        <v>2700</v>
      </c>
      <c r="D29" s="64" t="e">
        <f t="shared" ref="D29:I30" si="10">INT(((($F$7+$AK$6)+(D$22/1000*$F$13)+((D$22+100)*($C29+400)/1000000*$F$8))*$C$21+$F$5)*$C$20)</f>
        <v>#REF!</v>
      </c>
      <c r="E29" s="65" t="e">
        <f t="shared" si="10"/>
        <v>#REF!</v>
      </c>
      <c r="F29" s="65" t="e">
        <f t="shared" si="10"/>
        <v>#REF!</v>
      </c>
      <c r="G29" s="65" t="e">
        <f t="shared" si="10"/>
        <v>#REF!</v>
      </c>
      <c r="H29" s="65" t="e">
        <f t="shared" si="10"/>
        <v>#REF!</v>
      </c>
      <c r="I29" s="65" t="e">
        <f t="shared" si="10"/>
        <v>#REF!</v>
      </c>
      <c r="J29" s="72" t="e">
        <f>INT(((($F$7+$AK$6+$S$6)+(J$22/1000*$F$13)+((J$22+100)*($C29+400)/1000000*$F$8))*$C$21+$F$5)*$C$20)</f>
        <v>#REF!</v>
      </c>
      <c r="K29" s="73" t="e">
        <f t="shared" ref="J29:L30" si="11">INT(((($F$7+$AK$6+$S$6)+(K$22/1000*$F$13)+((K$22+100)*($C29+400)/1000000*$F$8))*$C$21+$F$5)*$C$20)</f>
        <v>#REF!</v>
      </c>
      <c r="L29" s="73" t="e">
        <f t="shared" si="11"/>
        <v>#REF!</v>
      </c>
      <c r="M29" s="74" t="e">
        <f>INT(((($F$7+$AK$6+$S$6)+(M$22/1000*$F$13)+((M$22+100)*($C29+400)/1000000*$F$8))*$C$21+$F$5)*$C$20)</f>
        <v>#REF!</v>
      </c>
      <c r="N29" s="523" t="e">
        <f t="shared" ref="N29:V30" si="12">INT(((($F$7+$AK$6+$S$6)+(N$22/1000*($F$13+$AA$5))+((N$22+100)*($C29+400)/1000000*$F$8))*$C$21+$F$5)*$C$20)</f>
        <v>#REF!</v>
      </c>
      <c r="O29" s="61" t="e">
        <f t="shared" si="12"/>
        <v>#REF!</v>
      </c>
      <c r="P29" s="65" t="e">
        <f t="shared" si="12"/>
        <v>#REF!</v>
      </c>
      <c r="Q29" s="65" t="e">
        <f t="shared" si="12"/>
        <v>#REF!</v>
      </c>
      <c r="R29" s="65" t="e">
        <f t="shared" si="12"/>
        <v>#REF!</v>
      </c>
      <c r="S29" s="65" t="e">
        <f t="shared" si="12"/>
        <v>#REF!</v>
      </c>
      <c r="T29" s="65" t="e">
        <f t="shared" si="12"/>
        <v>#REF!</v>
      </c>
      <c r="U29" s="65" t="e">
        <f t="shared" si="12"/>
        <v>#REF!</v>
      </c>
      <c r="V29" s="67" t="e">
        <f>INT(((($F$7+$AK$6+$S$6)+(V$22/1000*($F$13+$AA$5))+((V$22+100)*($C29+400)/1000000*$F$8))*$C$21+$F$5)*$C$20)</f>
        <v>#REF!</v>
      </c>
      <c r="Z29" s="63">
        <v>2700</v>
      </c>
      <c r="AA29" s="64" t="e">
        <f t="shared" si="4"/>
        <v>#REF!</v>
      </c>
      <c r="AB29" s="65" t="e">
        <f t="shared" si="3"/>
        <v>#REF!</v>
      </c>
      <c r="AC29" s="65" t="e">
        <f t="shared" si="3"/>
        <v>#REF!</v>
      </c>
      <c r="AD29" s="65" t="e">
        <f t="shared" si="3"/>
        <v>#REF!</v>
      </c>
      <c r="AE29" s="65" t="e">
        <f t="shared" si="3"/>
        <v>#REF!</v>
      </c>
      <c r="AF29" s="65" t="e">
        <f t="shared" si="3"/>
        <v>#REF!</v>
      </c>
      <c r="AG29" s="72" t="e">
        <f>INT((((AG$22/1000*$AA$5))*$C$21+$F$5)*$C$20)</f>
        <v>#REF!</v>
      </c>
      <c r="AH29" s="73" t="e">
        <f t="shared" ref="AH29:AJ30" si="13">INT((((AH$22/1000*$AA$5))*$C$21+$F$5)*$C$20)</f>
        <v>#REF!</v>
      </c>
      <c r="AI29" s="73" t="e">
        <f t="shared" si="13"/>
        <v>#REF!</v>
      </c>
      <c r="AJ29" s="74" t="e">
        <f t="shared" si="13"/>
        <v>#REF!</v>
      </c>
      <c r="AK29" s="523">
        <v>0</v>
      </c>
      <c r="AL29" s="61">
        <v>0</v>
      </c>
      <c r="AM29" s="65">
        <v>0</v>
      </c>
      <c r="AN29" s="65">
        <v>0</v>
      </c>
      <c r="AO29" s="65">
        <v>0</v>
      </c>
      <c r="AP29" s="65">
        <v>0</v>
      </c>
      <c r="AQ29" s="65">
        <v>0</v>
      </c>
      <c r="AR29" s="65">
        <v>0</v>
      </c>
      <c r="AS29" s="67">
        <v>0</v>
      </c>
    </row>
    <row r="30" spans="1:45" ht="15" customHeight="1" thickBot="1">
      <c r="A30" s="54"/>
      <c r="B30" s="802"/>
      <c r="C30" s="63">
        <v>3000</v>
      </c>
      <c r="D30" s="75" t="e">
        <f t="shared" si="10"/>
        <v>#REF!</v>
      </c>
      <c r="E30" s="76" t="e">
        <f t="shared" si="10"/>
        <v>#REF!</v>
      </c>
      <c r="F30" s="76" t="e">
        <f t="shared" si="10"/>
        <v>#REF!</v>
      </c>
      <c r="G30" s="76" t="e">
        <f t="shared" si="10"/>
        <v>#REF!</v>
      </c>
      <c r="H30" s="76" t="e">
        <f t="shared" si="10"/>
        <v>#REF!</v>
      </c>
      <c r="I30" s="76" t="e">
        <f t="shared" si="10"/>
        <v>#REF!</v>
      </c>
      <c r="J30" s="77" t="e">
        <f t="shared" si="11"/>
        <v>#REF!</v>
      </c>
      <c r="K30" s="76" t="e">
        <f t="shared" si="11"/>
        <v>#REF!</v>
      </c>
      <c r="L30" s="76" t="e">
        <f t="shared" si="11"/>
        <v>#REF!</v>
      </c>
      <c r="M30" s="78" t="e">
        <f>INT(((($F$7+$AK$6+$S$6)+(M$22/1000*$F$13)+((M$22+100)*($C30+400)/1000000*$F$8))*$C$21+$F$5)*$C$20)</f>
        <v>#REF!</v>
      </c>
      <c r="N30" s="75" t="e">
        <f t="shared" si="12"/>
        <v>#REF!</v>
      </c>
      <c r="O30" s="76" t="e">
        <f t="shared" si="12"/>
        <v>#REF!</v>
      </c>
      <c r="P30" s="76" t="e">
        <f t="shared" si="12"/>
        <v>#REF!</v>
      </c>
      <c r="Q30" s="76" t="e">
        <f t="shared" si="12"/>
        <v>#REF!</v>
      </c>
      <c r="R30" s="76" t="e">
        <f t="shared" si="12"/>
        <v>#REF!</v>
      </c>
      <c r="S30" s="76" t="e">
        <f t="shared" si="12"/>
        <v>#REF!</v>
      </c>
      <c r="T30" s="76" t="e">
        <f t="shared" si="12"/>
        <v>#REF!</v>
      </c>
      <c r="U30" s="76" t="e">
        <f t="shared" si="12"/>
        <v>#REF!</v>
      </c>
      <c r="V30" s="78" t="e">
        <f t="shared" si="12"/>
        <v>#REF!</v>
      </c>
      <c r="Z30" s="63">
        <v>3000</v>
      </c>
      <c r="AA30" s="75" t="e">
        <f t="shared" si="4"/>
        <v>#REF!</v>
      </c>
      <c r="AB30" s="76" t="e">
        <f t="shared" si="3"/>
        <v>#REF!</v>
      </c>
      <c r="AC30" s="76" t="e">
        <f t="shared" si="3"/>
        <v>#REF!</v>
      </c>
      <c r="AD30" s="76" t="e">
        <f t="shared" si="3"/>
        <v>#REF!</v>
      </c>
      <c r="AE30" s="76" t="e">
        <f t="shared" si="3"/>
        <v>#REF!</v>
      </c>
      <c r="AF30" s="76" t="e">
        <f t="shared" si="3"/>
        <v>#REF!</v>
      </c>
      <c r="AG30" s="77" t="e">
        <f>INT((((AG$22/1000*$AA$5))*$C$21+$F$5)*$C$20)</f>
        <v>#REF!</v>
      </c>
      <c r="AH30" s="76" t="e">
        <f t="shared" si="13"/>
        <v>#REF!</v>
      </c>
      <c r="AI30" s="76" t="e">
        <f t="shared" si="13"/>
        <v>#REF!</v>
      </c>
      <c r="AJ30" s="78" t="e">
        <f t="shared" si="13"/>
        <v>#REF!</v>
      </c>
      <c r="AK30" s="75">
        <v>0</v>
      </c>
      <c r="AL30" s="76">
        <v>0</v>
      </c>
      <c r="AM30" s="76">
        <v>0</v>
      </c>
      <c r="AN30" s="76">
        <v>0</v>
      </c>
      <c r="AO30" s="76">
        <v>0</v>
      </c>
      <c r="AP30" s="76">
        <v>0</v>
      </c>
      <c r="AQ30" s="76">
        <v>0</v>
      </c>
      <c r="AR30" s="76">
        <v>0</v>
      </c>
      <c r="AS30" s="78">
        <v>0</v>
      </c>
    </row>
    <row r="31" spans="1:45" ht="14.1" customHeight="1">
      <c r="A31" s="54"/>
      <c r="B31" s="79"/>
      <c r="D31" s="80"/>
      <c r="E31" s="80"/>
      <c r="F31" s="80"/>
      <c r="G31" s="80"/>
      <c r="H31" s="81"/>
      <c r="I31" s="80"/>
      <c r="J31" s="80" t="s">
        <v>789</v>
      </c>
      <c r="K31" s="82"/>
      <c r="L31" s="80"/>
      <c r="M31" s="81"/>
      <c r="N31" s="80"/>
      <c r="O31" s="80" t="s">
        <v>790</v>
      </c>
      <c r="P31" s="80"/>
      <c r="Q31" s="80"/>
      <c r="R31" s="80"/>
      <c r="S31" s="80"/>
      <c r="T31" s="81"/>
      <c r="U31" s="80"/>
      <c r="V31" s="80"/>
    </row>
    <row r="32" spans="1:45" ht="20.100000000000001" customHeight="1">
      <c r="A32" s="54"/>
      <c r="B32" s="52"/>
      <c r="C32" s="53"/>
      <c r="D32" s="803" t="s">
        <v>40</v>
      </c>
      <c r="E32" s="803"/>
      <c r="F32" s="803"/>
      <c r="G32" s="803"/>
      <c r="H32" s="803"/>
      <c r="I32" s="803"/>
      <c r="J32" s="803"/>
      <c r="K32" s="803"/>
      <c r="L32" s="803"/>
      <c r="M32" s="803"/>
      <c r="N32" s="803"/>
      <c r="O32" s="803"/>
      <c r="P32" s="803"/>
      <c r="Q32" s="803"/>
      <c r="R32" s="803"/>
      <c r="S32" s="803"/>
      <c r="T32" s="803"/>
      <c r="U32" s="803"/>
      <c r="V32" s="803"/>
    </row>
    <row r="33" spans="1:45" ht="20.100000000000001" customHeight="1">
      <c r="A33" s="54"/>
      <c r="B33" s="52"/>
      <c r="C33" s="53"/>
      <c r="D33" s="825" t="s">
        <v>79</v>
      </c>
      <c r="E33" s="825"/>
      <c r="F33" s="825"/>
      <c r="G33" s="825"/>
      <c r="H33" s="825"/>
      <c r="I33" s="825"/>
      <c r="J33" s="825"/>
      <c r="K33" s="825"/>
      <c r="L33" s="825"/>
      <c r="M33" s="825"/>
      <c r="N33" s="825"/>
      <c r="O33" s="825"/>
      <c r="P33" s="825"/>
      <c r="Q33" s="825"/>
      <c r="R33" s="825"/>
      <c r="S33" s="825"/>
      <c r="T33" s="825"/>
      <c r="U33" s="825"/>
      <c r="V33" s="825"/>
      <c r="Z33" s="98" t="s">
        <v>124</v>
      </c>
      <c r="AA33" s="98" t="s">
        <v>125</v>
      </c>
    </row>
    <row r="34" spans="1:45" ht="15" customHeight="1" thickBot="1">
      <c r="A34" s="54"/>
      <c r="B34" s="54"/>
      <c r="C34" s="55"/>
      <c r="D34" s="56">
        <v>600</v>
      </c>
      <c r="E34" s="57">
        <v>750</v>
      </c>
      <c r="F34" s="56">
        <v>900</v>
      </c>
      <c r="G34" s="57">
        <v>1050</v>
      </c>
      <c r="H34" s="56">
        <v>1200</v>
      </c>
      <c r="I34" s="57">
        <v>1350</v>
      </c>
      <c r="J34" s="56">
        <v>1500</v>
      </c>
      <c r="K34" s="57">
        <v>1650</v>
      </c>
      <c r="L34" s="56">
        <v>1800</v>
      </c>
      <c r="M34" s="57">
        <v>1950</v>
      </c>
      <c r="N34" s="56">
        <v>2100</v>
      </c>
      <c r="O34" s="58">
        <v>2250</v>
      </c>
      <c r="P34" s="59">
        <v>2400</v>
      </c>
      <c r="Q34" s="57">
        <v>2550</v>
      </c>
      <c r="R34" s="56">
        <v>2700</v>
      </c>
      <c r="S34" s="57">
        <v>2850</v>
      </c>
      <c r="T34" s="56">
        <v>3000</v>
      </c>
      <c r="U34" s="57">
        <v>3150</v>
      </c>
      <c r="V34" s="57">
        <v>3200</v>
      </c>
    </row>
    <row r="35" spans="1:45" ht="15" customHeight="1">
      <c r="A35" s="54"/>
      <c r="B35" s="802" t="s">
        <v>82</v>
      </c>
      <c r="C35" s="60">
        <v>900</v>
      </c>
      <c r="D35" s="523" t="e">
        <f>INT(((($F$7+$AK$2)+(D$22/1000*$F$13)+((D$22+100)*($C35+400)/1000000*$F$9))*$C$21+$F$5)*$C$20)</f>
        <v>#REF!</v>
      </c>
      <c r="E35" s="61" t="e">
        <f t="shared" ref="E35:O36" si="14">INT(((($F$7+$AK$2)+(E$22/1000*$F$13)+((E$22+100)*($C35+400)/1000000*$F$9))*$C$21+$F$5)*$C$20)</f>
        <v>#REF!</v>
      </c>
      <c r="F35" s="61" t="e">
        <f t="shared" si="14"/>
        <v>#REF!</v>
      </c>
      <c r="G35" s="61" t="e">
        <f t="shared" si="14"/>
        <v>#REF!</v>
      </c>
      <c r="H35" s="61" t="e">
        <f t="shared" si="14"/>
        <v>#REF!</v>
      </c>
      <c r="I35" s="61" t="e">
        <f t="shared" si="14"/>
        <v>#REF!</v>
      </c>
      <c r="J35" s="61" t="e">
        <f t="shared" si="14"/>
        <v>#REF!</v>
      </c>
      <c r="K35" s="61" t="e">
        <f t="shared" si="14"/>
        <v>#REF!</v>
      </c>
      <c r="L35" s="61" t="e">
        <f t="shared" si="14"/>
        <v>#REF!</v>
      </c>
      <c r="M35" s="61" t="e">
        <f t="shared" si="14"/>
        <v>#REF!</v>
      </c>
      <c r="N35" s="61" t="e">
        <f t="shared" si="14"/>
        <v>#REF!</v>
      </c>
      <c r="O35" s="61" t="e">
        <f t="shared" si="14"/>
        <v>#REF!</v>
      </c>
      <c r="P35" s="62" t="e">
        <f>INT(((($F$7+$AK$2+$S$6)+(P$22/1000*($F$13+$AA$5))+((P$22+100)*($C35+400)/1000000*$F$9))*$C$21+$F$5)*$C$20)</f>
        <v>#REF!</v>
      </c>
      <c r="Q35" s="61" t="e">
        <f t="shared" ref="Q35:V36" si="15">INT(((($F$7+$AK$2+$S$6)+(Q$22/1000*($F$13+$AA$5))+((Q$22+100)*($C35+400)/1000000*$F$9))*$C$21+$F$5)*$C$20)</f>
        <v>#REF!</v>
      </c>
      <c r="R35" s="61" t="e">
        <f t="shared" si="15"/>
        <v>#REF!</v>
      </c>
      <c r="S35" s="61" t="e">
        <f t="shared" si="15"/>
        <v>#REF!</v>
      </c>
      <c r="T35" s="61" t="e">
        <f t="shared" si="15"/>
        <v>#REF!</v>
      </c>
      <c r="U35" s="61" t="e">
        <f t="shared" si="15"/>
        <v>#REF!</v>
      </c>
      <c r="V35" s="777" t="e">
        <f t="shared" si="15"/>
        <v>#REF!</v>
      </c>
      <c r="AE35" s="1" t="s">
        <v>127</v>
      </c>
    </row>
    <row r="36" spans="1:45" ht="15" customHeight="1" thickBot="1">
      <c r="A36" s="54"/>
      <c r="B36" s="802"/>
      <c r="C36" s="63">
        <v>1200</v>
      </c>
      <c r="D36" s="64" t="e">
        <f>INT(((($F$7+$AK$2)+(D$22/1000*$F$13)+((D$22+100)*($C36+400)/1000000*$F$9))*$C$21+$F$5)*$C$20)</f>
        <v>#REF!</v>
      </c>
      <c r="E36" s="65" t="e">
        <f t="shared" si="14"/>
        <v>#REF!</v>
      </c>
      <c r="F36" s="65" t="e">
        <f t="shared" si="14"/>
        <v>#REF!</v>
      </c>
      <c r="G36" s="65" t="e">
        <f t="shared" si="14"/>
        <v>#REF!</v>
      </c>
      <c r="H36" s="65" t="e">
        <f t="shared" si="14"/>
        <v>#REF!</v>
      </c>
      <c r="I36" s="65" t="e">
        <f t="shared" si="14"/>
        <v>#REF!</v>
      </c>
      <c r="J36" s="65" t="e">
        <f t="shared" si="14"/>
        <v>#REF!</v>
      </c>
      <c r="K36" s="65" t="e">
        <f t="shared" si="14"/>
        <v>#REF!</v>
      </c>
      <c r="L36" s="65" t="e">
        <f t="shared" si="14"/>
        <v>#REF!</v>
      </c>
      <c r="M36" s="65" t="e">
        <f t="shared" si="14"/>
        <v>#REF!</v>
      </c>
      <c r="N36" s="65" t="e">
        <f t="shared" si="14"/>
        <v>#REF!</v>
      </c>
      <c r="O36" s="65" t="e">
        <f t="shared" si="14"/>
        <v>#REF!</v>
      </c>
      <c r="P36" s="66" t="e">
        <f>INT(((($F$7+$AK$2+$S$6)+(P$22/1000*($F$13+$AA$5))+((P$22+100)*($C36+400)/1000000*$F$9))*$C$21+$F$5)*$C$20)</f>
        <v>#REF!</v>
      </c>
      <c r="Q36" s="65" t="e">
        <f t="shared" si="15"/>
        <v>#REF!</v>
      </c>
      <c r="R36" s="65" t="e">
        <f t="shared" si="15"/>
        <v>#REF!</v>
      </c>
      <c r="S36" s="65" t="e">
        <f t="shared" si="15"/>
        <v>#REF!</v>
      </c>
      <c r="T36" s="65" t="e">
        <f t="shared" si="15"/>
        <v>#REF!</v>
      </c>
      <c r="U36" s="65" t="e">
        <f t="shared" si="15"/>
        <v>#REF!</v>
      </c>
      <c r="V36" s="67" t="e">
        <f t="shared" si="15"/>
        <v>#REF!</v>
      </c>
      <c r="Z36" s="55"/>
      <c r="AA36" s="56">
        <v>600</v>
      </c>
      <c r="AB36" s="57">
        <v>750</v>
      </c>
      <c r="AC36" s="56">
        <v>900</v>
      </c>
      <c r="AD36" s="57">
        <v>1050</v>
      </c>
      <c r="AE36" s="56">
        <v>1200</v>
      </c>
      <c r="AF36" s="57">
        <v>1350</v>
      </c>
      <c r="AG36" s="56">
        <v>1500</v>
      </c>
      <c r="AH36" s="57">
        <v>1650</v>
      </c>
      <c r="AI36" s="56">
        <v>1800</v>
      </c>
      <c r="AJ36" s="57">
        <v>1950</v>
      </c>
      <c r="AK36" s="56">
        <v>2100</v>
      </c>
      <c r="AL36" s="58">
        <v>2250</v>
      </c>
      <c r="AM36" s="59">
        <v>2400</v>
      </c>
      <c r="AN36" s="57">
        <v>2550</v>
      </c>
      <c r="AO36" s="56">
        <v>2700</v>
      </c>
      <c r="AP36" s="57">
        <v>2850</v>
      </c>
      <c r="AQ36" s="56">
        <v>3000</v>
      </c>
      <c r="AR36" s="57">
        <v>3150</v>
      </c>
      <c r="AS36" s="57">
        <v>3200</v>
      </c>
    </row>
    <row r="37" spans="1:45" ht="15" customHeight="1" thickBot="1">
      <c r="A37" s="54"/>
      <c r="B37" s="802"/>
      <c r="C37" s="63">
        <v>1500</v>
      </c>
      <c r="D37" s="64" t="e">
        <f>INT(((($F$7+$AK$3)+(D$22/1000*$F$13)+((D$22+100)*($C37+400)/1000000*$F$9))*$C$21+$F$5)*$C$20)</f>
        <v>#REF!</v>
      </c>
      <c r="E37" s="65" t="e">
        <f t="shared" ref="E37:O37" si="16">INT(((($F$7+$AK$3)+(E$22/1000*$F$13)+((E$22+100)*($C37+400)/1000000*$F$9))*$C$21+$F$5)*$C$20)</f>
        <v>#REF!</v>
      </c>
      <c r="F37" s="65" t="e">
        <f t="shared" si="16"/>
        <v>#REF!</v>
      </c>
      <c r="G37" s="65" t="e">
        <f t="shared" si="16"/>
        <v>#REF!</v>
      </c>
      <c r="H37" s="65" t="e">
        <f t="shared" si="16"/>
        <v>#REF!</v>
      </c>
      <c r="I37" s="65" t="e">
        <f t="shared" si="16"/>
        <v>#REF!</v>
      </c>
      <c r="J37" s="65" t="e">
        <f t="shared" si="16"/>
        <v>#REF!</v>
      </c>
      <c r="K37" s="65" t="e">
        <f t="shared" si="16"/>
        <v>#REF!</v>
      </c>
      <c r="L37" s="65" t="e">
        <f t="shared" si="16"/>
        <v>#REF!</v>
      </c>
      <c r="M37" s="65" t="e">
        <f t="shared" si="16"/>
        <v>#REF!</v>
      </c>
      <c r="N37" s="65" t="e">
        <f t="shared" si="16"/>
        <v>#REF!</v>
      </c>
      <c r="O37" s="65" t="e">
        <f t="shared" si="16"/>
        <v>#REF!</v>
      </c>
      <c r="P37" s="66" t="e">
        <f>INT(((($F$7+$AK$4+$S$6)+(P$22/1000*($F$13+$AA$5))+((P$22+100)*($C37+400)/1000000*$F$9))*$C$21+$F$5)*$C$20)</f>
        <v>#REF!</v>
      </c>
      <c r="Q37" s="65" t="e">
        <f t="shared" ref="Q37:V38" si="17">INT(((($F$7+$AK$4+$S$6)+(Q$22/1000*($F$13+$AA$5))+((Q$22+100)*($C37+400)/1000000*$F$9))*$C$21+$F$5)*$C$20)</f>
        <v>#REF!</v>
      </c>
      <c r="R37" s="65" t="e">
        <f t="shared" si="17"/>
        <v>#REF!</v>
      </c>
      <c r="S37" s="65" t="e">
        <f t="shared" si="17"/>
        <v>#REF!</v>
      </c>
      <c r="T37" s="65" t="e">
        <f t="shared" si="17"/>
        <v>#REF!</v>
      </c>
      <c r="U37" s="65" t="e">
        <f t="shared" si="17"/>
        <v>#REF!</v>
      </c>
      <c r="V37" s="67" t="e">
        <f t="shared" si="17"/>
        <v>#REF!</v>
      </c>
      <c r="Z37" s="60">
        <v>900</v>
      </c>
      <c r="AA37" s="523" t="e">
        <f>INT(((($S$6)+(AA$22/1000*$AA$5))*$C$21+$F$5)*$C$20)-($N$3+$S$6)</f>
        <v>#REF!</v>
      </c>
      <c r="AB37" s="523" t="e">
        <f t="shared" ref="AB37:AL44" si="18">INT(((($S$6)+(AB$22/1000*$AA$5))*$C$21+$F$5)*$C$20)-($N$3+$S$6)</f>
        <v>#REF!</v>
      </c>
      <c r="AC37" s="523" t="e">
        <f t="shared" si="18"/>
        <v>#REF!</v>
      </c>
      <c r="AD37" s="523" t="e">
        <f t="shared" si="18"/>
        <v>#REF!</v>
      </c>
      <c r="AE37" s="523" t="e">
        <f t="shared" si="18"/>
        <v>#REF!</v>
      </c>
      <c r="AF37" s="523" t="e">
        <f t="shared" si="18"/>
        <v>#REF!</v>
      </c>
      <c r="AG37" s="523" t="e">
        <f t="shared" si="18"/>
        <v>#REF!</v>
      </c>
      <c r="AH37" s="523" t="e">
        <f t="shared" si="18"/>
        <v>#REF!</v>
      </c>
      <c r="AI37" s="523" t="e">
        <f t="shared" si="18"/>
        <v>#REF!</v>
      </c>
      <c r="AJ37" s="523" t="e">
        <f t="shared" si="18"/>
        <v>#REF!</v>
      </c>
      <c r="AK37" s="523" t="e">
        <f t="shared" si="18"/>
        <v>#REF!</v>
      </c>
      <c r="AL37" s="523" t="e">
        <f t="shared" si="18"/>
        <v>#REF!</v>
      </c>
      <c r="AM37" s="62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777">
        <v>0</v>
      </c>
    </row>
    <row r="38" spans="1:45" ht="15" customHeight="1" thickBot="1">
      <c r="A38" s="54"/>
      <c r="B38" s="802"/>
      <c r="C38" s="63">
        <v>1800</v>
      </c>
      <c r="D38" s="68" t="e">
        <f>INT(((($F$7+$AK$4)+(D$22/1000*$F$13)+((D$22+100)*($C38+400)/1000000*$F$9))*$C$21+$F$5)*$C$20)</f>
        <v>#REF!</v>
      </c>
      <c r="E38" s="69" t="e">
        <f t="shared" ref="E38:O39" si="19">INT(((($F$7+$AK$4)+(E$22/1000*$F$13)+((E$22+100)*($C38+400)/1000000*$F$9))*$C$21+$F$5)*$C$20)</f>
        <v>#REF!</v>
      </c>
      <c r="F38" s="69" t="e">
        <f t="shared" si="19"/>
        <v>#REF!</v>
      </c>
      <c r="G38" s="69" t="e">
        <f t="shared" si="19"/>
        <v>#REF!</v>
      </c>
      <c r="H38" s="69" t="e">
        <f t="shared" si="19"/>
        <v>#REF!</v>
      </c>
      <c r="I38" s="69" t="e">
        <f t="shared" si="19"/>
        <v>#REF!</v>
      </c>
      <c r="J38" s="69" t="e">
        <f t="shared" si="19"/>
        <v>#REF!</v>
      </c>
      <c r="K38" s="69" t="e">
        <f t="shared" si="19"/>
        <v>#REF!</v>
      </c>
      <c r="L38" s="69" t="e">
        <f t="shared" si="19"/>
        <v>#REF!</v>
      </c>
      <c r="M38" s="69" t="e">
        <f t="shared" si="19"/>
        <v>#REF!</v>
      </c>
      <c r="N38" s="69" t="e">
        <f t="shared" si="19"/>
        <v>#REF!</v>
      </c>
      <c r="O38" s="69" t="e">
        <f t="shared" si="19"/>
        <v>#REF!</v>
      </c>
      <c r="P38" s="66" t="e">
        <f>INT(((($F$7+$AK$4+$S$6)+(P$22/1000*($F$13+$AA$5))+((P$22+100)*($C38+400)/1000000*$F$9))*$C$21+$F$5)*$C$20)</f>
        <v>#REF!</v>
      </c>
      <c r="Q38" s="69" t="e">
        <f t="shared" si="17"/>
        <v>#REF!</v>
      </c>
      <c r="R38" s="69" t="e">
        <f t="shared" si="17"/>
        <v>#REF!</v>
      </c>
      <c r="S38" s="69" t="e">
        <f t="shared" si="17"/>
        <v>#REF!</v>
      </c>
      <c r="T38" s="69" t="e">
        <f t="shared" si="17"/>
        <v>#REF!</v>
      </c>
      <c r="U38" s="69" t="e">
        <f t="shared" si="17"/>
        <v>#REF!</v>
      </c>
      <c r="V38" s="70" t="e">
        <f t="shared" si="17"/>
        <v>#REF!</v>
      </c>
      <c r="Z38" s="63">
        <v>1200</v>
      </c>
      <c r="AA38" s="523" t="e">
        <f t="shared" ref="AA38:AA44" si="20">INT(((($S$6)+(AA$22/1000*$AA$5))*$C$21+$F$5)*$C$20)-($N$3+$S$6)</f>
        <v>#REF!</v>
      </c>
      <c r="AB38" s="523" t="e">
        <f t="shared" si="18"/>
        <v>#REF!</v>
      </c>
      <c r="AC38" s="523" t="e">
        <f t="shared" si="18"/>
        <v>#REF!</v>
      </c>
      <c r="AD38" s="523" t="e">
        <f t="shared" si="18"/>
        <v>#REF!</v>
      </c>
      <c r="AE38" s="523" t="e">
        <f t="shared" si="18"/>
        <v>#REF!</v>
      </c>
      <c r="AF38" s="523" t="e">
        <f t="shared" si="18"/>
        <v>#REF!</v>
      </c>
      <c r="AG38" s="523" t="e">
        <f t="shared" si="18"/>
        <v>#REF!</v>
      </c>
      <c r="AH38" s="523" t="e">
        <f t="shared" si="18"/>
        <v>#REF!</v>
      </c>
      <c r="AI38" s="523" t="e">
        <f t="shared" si="18"/>
        <v>#REF!</v>
      </c>
      <c r="AJ38" s="523" t="e">
        <f t="shared" si="18"/>
        <v>#REF!</v>
      </c>
      <c r="AK38" s="523" t="e">
        <f t="shared" si="18"/>
        <v>#REF!</v>
      </c>
      <c r="AL38" s="523" t="e">
        <f t="shared" si="18"/>
        <v>#REF!</v>
      </c>
      <c r="AM38" s="66">
        <v>0</v>
      </c>
      <c r="AN38" s="65">
        <v>0</v>
      </c>
      <c r="AO38" s="65">
        <v>0</v>
      </c>
      <c r="AP38" s="65">
        <v>0</v>
      </c>
      <c r="AQ38" s="65">
        <v>0</v>
      </c>
      <c r="AR38" s="65">
        <v>0</v>
      </c>
      <c r="AS38" s="67">
        <v>0</v>
      </c>
    </row>
    <row r="39" spans="1:45" ht="15" customHeight="1" thickBot="1">
      <c r="A39" s="54"/>
      <c r="B39" s="802"/>
      <c r="C39" s="60">
        <v>2100</v>
      </c>
      <c r="D39" s="64" t="e">
        <f>INT(((($F$7+$AK$4)+(D$22/1000*$F$13)+((D$22+100)*($C39+400)/1000000*$F$9))*$C$21+$F$5)*$C$20)</f>
        <v>#REF!</v>
      </c>
      <c r="E39" s="65" t="e">
        <f t="shared" si="19"/>
        <v>#REF!</v>
      </c>
      <c r="F39" s="65" t="e">
        <f t="shared" si="19"/>
        <v>#REF!</v>
      </c>
      <c r="G39" s="65" t="e">
        <f t="shared" si="19"/>
        <v>#REF!</v>
      </c>
      <c r="H39" s="65" t="e">
        <f t="shared" si="19"/>
        <v>#REF!</v>
      </c>
      <c r="I39" s="65" t="e">
        <f t="shared" si="19"/>
        <v>#REF!</v>
      </c>
      <c r="J39" s="65" t="e">
        <f t="shared" si="19"/>
        <v>#REF!</v>
      </c>
      <c r="K39" s="65" t="e">
        <f t="shared" si="19"/>
        <v>#REF!</v>
      </c>
      <c r="L39" s="65" t="e">
        <f t="shared" si="19"/>
        <v>#REF!</v>
      </c>
      <c r="M39" s="65" t="e">
        <f t="shared" si="19"/>
        <v>#REF!</v>
      </c>
      <c r="N39" s="65" t="e">
        <f t="shared" si="19"/>
        <v>#REF!</v>
      </c>
      <c r="O39" s="65" t="e">
        <f t="shared" si="19"/>
        <v>#REF!</v>
      </c>
      <c r="P39" s="71" t="e">
        <f>INT(((($F$7+$AK$5+$S$6)+(P$22/1000*($F$13+$AA$5))+((P$22+100)*($C39+400)/1000000*$F$9))*$C$21+$F$5)*$C$20)</f>
        <v>#REF!</v>
      </c>
      <c r="Q39" s="65" t="e">
        <f t="shared" ref="Q39:V40" si="21">INT(((($F$7+$AK$5+$S$6)+(Q$22/1000*($F$13+$AA$5))+((Q$22+100)*($C39+400)/1000000*$F$9))*$C$21+$F$5)*$C$20)</f>
        <v>#REF!</v>
      </c>
      <c r="R39" s="65" t="e">
        <f t="shared" si="21"/>
        <v>#REF!</v>
      </c>
      <c r="S39" s="65" t="e">
        <f t="shared" si="21"/>
        <v>#REF!</v>
      </c>
      <c r="T39" s="65" t="e">
        <f t="shared" si="21"/>
        <v>#REF!</v>
      </c>
      <c r="U39" s="65" t="e">
        <f t="shared" si="21"/>
        <v>#REF!</v>
      </c>
      <c r="V39" s="67" t="e">
        <f t="shared" si="21"/>
        <v>#REF!</v>
      </c>
      <c r="Z39" s="63">
        <v>1500</v>
      </c>
      <c r="AA39" s="523" t="e">
        <f t="shared" si="20"/>
        <v>#REF!</v>
      </c>
      <c r="AB39" s="523" t="e">
        <f t="shared" si="18"/>
        <v>#REF!</v>
      </c>
      <c r="AC39" s="523" t="e">
        <f t="shared" si="18"/>
        <v>#REF!</v>
      </c>
      <c r="AD39" s="523" t="e">
        <f t="shared" si="18"/>
        <v>#REF!</v>
      </c>
      <c r="AE39" s="523" t="e">
        <f t="shared" si="18"/>
        <v>#REF!</v>
      </c>
      <c r="AF39" s="523" t="e">
        <f t="shared" si="18"/>
        <v>#REF!</v>
      </c>
      <c r="AG39" s="523" t="e">
        <f t="shared" si="18"/>
        <v>#REF!</v>
      </c>
      <c r="AH39" s="523" t="e">
        <f t="shared" si="18"/>
        <v>#REF!</v>
      </c>
      <c r="AI39" s="523" t="e">
        <f t="shared" si="18"/>
        <v>#REF!</v>
      </c>
      <c r="AJ39" s="523" t="e">
        <f t="shared" si="18"/>
        <v>#REF!</v>
      </c>
      <c r="AK39" s="523" t="e">
        <f t="shared" si="18"/>
        <v>#REF!</v>
      </c>
      <c r="AL39" s="523" t="e">
        <f t="shared" si="18"/>
        <v>#REF!</v>
      </c>
      <c r="AM39" s="66">
        <v>0</v>
      </c>
      <c r="AN39" s="65">
        <v>0</v>
      </c>
      <c r="AO39" s="65">
        <v>0</v>
      </c>
      <c r="AP39" s="65">
        <v>0</v>
      </c>
      <c r="AQ39" s="65">
        <v>0</v>
      </c>
      <c r="AR39" s="65">
        <v>0</v>
      </c>
      <c r="AS39" s="67">
        <v>0</v>
      </c>
    </row>
    <row r="40" spans="1:45" ht="15" customHeight="1" thickBot="1">
      <c r="A40" s="54"/>
      <c r="B40" s="802"/>
      <c r="C40" s="63">
        <v>2400</v>
      </c>
      <c r="D40" s="64" t="e">
        <f>INT(((($F$7+$AK$5)+(D$22/1000*$F$13)+((D$22+100)*($C40+400)/1000000*$F$9))*$C$21+$F$5)*$C$20)</f>
        <v>#REF!</v>
      </c>
      <c r="E40" s="65" t="e">
        <f t="shared" ref="E40:O40" si="22">INT(((($F$7+$AK$5)+(E$22/1000*$F$13)+((E$22+100)*($C40+400)/1000000*$F$9))*$C$21+$F$5)*$C$20)</f>
        <v>#REF!</v>
      </c>
      <c r="F40" s="65" t="e">
        <f t="shared" si="22"/>
        <v>#REF!</v>
      </c>
      <c r="G40" s="65" t="e">
        <f t="shared" si="22"/>
        <v>#REF!</v>
      </c>
      <c r="H40" s="65" t="e">
        <f t="shared" si="22"/>
        <v>#REF!</v>
      </c>
      <c r="I40" s="65" t="e">
        <f t="shared" si="22"/>
        <v>#REF!</v>
      </c>
      <c r="J40" s="65" t="e">
        <f t="shared" si="22"/>
        <v>#REF!</v>
      </c>
      <c r="K40" s="65" t="e">
        <f t="shared" si="22"/>
        <v>#REF!</v>
      </c>
      <c r="L40" s="65" t="e">
        <f t="shared" si="22"/>
        <v>#REF!</v>
      </c>
      <c r="M40" s="65" t="e">
        <f t="shared" si="22"/>
        <v>#REF!</v>
      </c>
      <c r="N40" s="65" t="e">
        <f t="shared" si="22"/>
        <v>#REF!</v>
      </c>
      <c r="O40" s="65" t="e">
        <f t="shared" si="22"/>
        <v>#REF!</v>
      </c>
      <c r="P40" s="66" t="e">
        <f>INT(((($F$7+$AK$5+$S$6)+(P$22/1000*($F$13+$AA$5))+((P$22+100)*($C40+400)/1000000*$F$9))*$C$21+$F$5)*$C$20)</f>
        <v>#REF!</v>
      </c>
      <c r="Q40" s="65" t="e">
        <f t="shared" si="21"/>
        <v>#REF!</v>
      </c>
      <c r="R40" s="65" t="e">
        <f t="shared" si="21"/>
        <v>#REF!</v>
      </c>
      <c r="S40" s="65" t="e">
        <f t="shared" si="21"/>
        <v>#REF!</v>
      </c>
      <c r="T40" s="65" t="e">
        <f t="shared" si="21"/>
        <v>#REF!</v>
      </c>
      <c r="U40" s="65" t="e">
        <f t="shared" si="21"/>
        <v>#REF!</v>
      </c>
      <c r="V40" s="67" t="e">
        <f t="shared" si="21"/>
        <v>#REF!</v>
      </c>
      <c r="Z40" s="63">
        <v>1800</v>
      </c>
      <c r="AA40" s="523" t="e">
        <f t="shared" si="20"/>
        <v>#REF!</v>
      </c>
      <c r="AB40" s="523" t="e">
        <f t="shared" si="18"/>
        <v>#REF!</v>
      </c>
      <c r="AC40" s="523" t="e">
        <f t="shared" si="18"/>
        <v>#REF!</v>
      </c>
      <c r="AD40" s="523" t="e">
        <f t="shared" si="18"/>
        <v>#REF!</v>
      </c>
      <c r="AE40" s="523" t="e">
        <f t="shared" si="18"/>
        <v>#REF!</v>
      </c>
      <c r="AF40" s="523" t="e">
        <f t="shared" si="18"/>
        <v>#REF!</v>
      </c>
      <c r="AG40" s="523" t="e">
        <f t="shared" si="18"/>
        <v>#REF!</v>
      </c>
      <c r="AH40" s="523" t="e">
        <f t="shared" si="18"/>
        <v>#REF!</v>
      </c>
      <c r="AI40" s="523" t="e">
        <f t="shared" si="18"/>
        <v>#REF!</v>
      </c>
      <c r="AJ40" s="523" t="e">
        <f t="shared" si="18"/>
        <v>#REF!</v>
      </c>
      <c r="AK40" s="523" t="e">
        <f t="shared" si="18"/>
        <v>#REF!</v>
      </c>
      <c r="AL40" s="523" t="e">
        <f t="shared" si="18"/>
        <v>#REF!</v>
      </c>
      <c r="AM40" s="66">
        <v>0</v>
      </c>
      <c r="AN40" s="69">
        <v>0</v>
      </c>
      <c r="AO40" s="69">
        <v>0</v>
      </c>
      <c r="AP40" s="69">
        <v>0</v>
      </c>
      <c r="AQ40" s="69">
        <v>0</v>
      </c>
      <c r="AR40" s="69">
        <v>0</v>
      </c>
      <c r="AS40" s="70">
        <v>0</v>
      </c>
    </row>
    <row r="41" spans="1:45" ht="15" customHeight="1" thickBot="1">
      <c r="A41" s="54"/>
      <c r="B41" s="802"/>
      <c r="C41" s="63">
        <v>2700</v>
      </c>
      <c r="D41" s="64" t="e">
        <f>INT(((($F$7+$AK$6)+(D$22/1000*$F$13)+((D$22+100)*($C41+400)/1000000*$F$9))*$C$21+$F$5)*$C$20)</f>
        <v>#REF!</v>
      </c>
      <c r="E41" s="65" t="e">
        <f t="shared" ref="E41:I42" si="23">INT(((($F$7+$AK$6)+(E$22/1000*$F$13)+((E$22+100)*($C41+400)/1000000*$F$9))*$C$21+$F$5)*$C$20)</f>
        <v>#REF!</v>
      </c>
      <c r="F41" s="65" t="e">
        <f t="shared" si="23"/>
        <v>#REF!</v>
      </c>
      <c r="G41" s="65" t="e">
        <f t="shared" si="23"/>
        <v>#REF!</v>
      </c>
      <c r="H41" s="65" t="e">
        <f t="shared" si="23"/>
        <v>#REF!</v>
      </c>
      <c r="I41" s="65" t="e">
        <f t="shared" si="23"/>
        <v>#REF!</v>
      </c>
      <c r="J41" s="72" t="e">
        <f t="shared" ref="J41:L42" si="24">INT(((($F$7+$AK$6+$S$6)+(J$22/1000*$F$13)+((J$22+100)*($C41+400)/1000000*$F$9))*$C$21+$F$5)*$C$20)</f>
        <v>#REF!</v>
      </c>
      <c r="K41" s="73" t="e">
        <f t="shared" si="24"/>
        <v>#REF!</v>
      </c>
      <c r="L41" s="73" t="e">
        <f t="shared" si="24"/>
        <v>#REF!</v>
      </c>
      <c r="M41" s="74" t="e">
        <f>INT(((($F$7+$AK$6+$S$6)+(M$22/1000*$F$13)+((M$22+100)*($C41+400)/1000000*$F$9))*$C$21+$F$5)*$C$20)</f>
        <v>#REF!</v>
      </c>
      <c r="N41" s="523" t="e">
        <f t="shared" ref="N41:O42" si="25">INT(((($F$7+$AK$6+$S$6)+(N$22/1000*($F$13+$AA$5))+((N$22+100)*($C41+400)/1000000*$F$9))*$C$21+$F$5)*$C$20)</f>
        <v>#REF!</v>
      </c>
      <c r="O41" s="61" t="e">
        <f t="shared" si="25"/>
        <v>#REF!</v>
      </c>
      <c r="P41" s="65" t="e">
        <f>INT(((($F$7+$AK$6+$S$6)+(P$22/1000*($F$13+$AA$5))+((P$22+100)*($C41+400)/1000000*$F$9))*$C$21+$F$5)*$C$20)</f>
        <v>#REF!</v>
      </c>
      <c r="Q41" s="65" t="e">
        <f t="shared" ref="Q41:V42" si="26">INT(((($F$7+$AK$6+$S$6)+(Q$22/1000*($F$13+$AA$5))+((Q$22+100)*($C41+400)/1000000*$F$9))*$C$21+$F$5)*$C$20)</f>
        <v>#REF!</v>
      </c>
      <c r="R41" s="65" t="e">
        <f t="shared" si="26"/>
        <v>#REF!</v>
      </c>
      <c r="S41" s="65" t="e">
        <f t="shared" si="26"/>
        <v>#REF!</v>
      </c>
      <c r="T41" s="65" t="e">
        <f t="shared" si="26"/>
        <v>#REF!</v>
      </c>
      <c r="U41" s="65" t="e">
        <f t="shared" si="26"/>
        <v>#REF!</v>
      </c>
      <c r="V41" s="67" t="e">
        <f t="shared" si="26"/>
        <v>#REF!</v>
      </c>
      <c r="Z41" s="60">
        <v>2100</v>
      </c>
      <c r="AA41" s="523" t="e">
        <f t="shared" si="20"/>
        <v>#REF!</v>
      </c>
      <c r="AB41" s="523" t="e">
        <f t="shared" si="18"/>
        <v>#REF!</v>
      </c>
      <c r="AC41" s="523" t="e">
        <f t="shared" si="18"/>
        <v>#REF!</v>
      </c>
      <c r="AD41" s="523" t="e">
        <f t="shared" si="18"/>
        <v>#REF!</v>
      </c>
      <c r="AE41" s="523" t="e">
        <f t="shared" si="18"/>
        <v>#REF!</v>
      </c>
      <c r="AF41" s="523" t="e">
        <f t="shared" si="18"/>
        <v>#REF!</v>
      </c>
      <c r="AG41" s="523" t="e">
        <f t="shared" si="18"/>
        <v>#REF!</v>
      </c>
      <c r="AH41" s="523" t="e">
        <f t="shared" si="18"/>
        <v>#REF!</v>
      </c>
      <c r="AI41" s="523" t="e">
        <f t="shared" si="18"/>
        <v>#REF!</v>
      </c>
      <c r="AJ41" s="523" t="e">
        <f t="shared" si="18"/>
        <v>#REF!</v>
      </c>
      <c r="AK41" s="523" t="e">
        <f t="shared" si="18"/>
        <v>#REF!</v>
      </c>
      <c r="AL41" s="523" t="e">
        <f t="shared" si="18"/>
        <v>#REF!</v>
      </c>
      <c r="AM41" s="71">
        <v>0</v>
      </c>
      <c r="AN41" s="65">
        <v>0</v>
      </c>
      <c r="AO41" s="65">
        <v>0</v>
      </c>
      <c r="AP41" s="65">
        <v>0</v>
      </c>
      <c r="AQ41" s="65">
        <v>0</v>
      </c>
      <c r="AR41" s="65">
        <v>0</v>
      </c>
      <c r="AS41" s="67">
        <v>0</v>
      </c>
    </row>
    <row r="42" spans="1:45" ht="15" customHeight="1" thickBot="1">
      <c r="A42" s="54"/>
      <c r="B42" s="802"/>
      <c r="C42" s="63">
        <v>3000</v>
      </c>
      <c r="D42" s="75" t="e">
        <f>INT(((($F$7+$AK$6)+(D$22/1000*$F$13)+((D$22+100)*($C42+400)/1000000*$F$9))*$C$21+$F$5)*$C$20)</f>
        <v>#REF!</v>
      </c>
      <c r="E42" s="76" t="e">
        <f t="shared" si="23"/>
        <v>#REF!</v>
      </c>
      <c r="F42" s="76" t="e">
        <f t="shared" si="23"/>
        <v>#REF!</v>
      </c>
      <c r="G42" s="76" t="e">
        <f t="shared" si="23"/>
        <v>#REF!</v>
      </c>
      <c r="H42" s="76" t="e">
        <f t="shared" si="23"/>
        <v>#REF!</v>
      </c>
      <c r="I42" s="76" t="e">
        <f t="shared" si="23"/>
        <v>#REF!</v>
      </c>
      <c r="J42" s="77" t="e">
        <f t="shared" si="24"/>
        <v>#REF!</v>
      </c>
      <c r="K42" s="76" t="e">
        <f t="shared" si="24"/>
        <v>#REF!</v>
      </c>
      <c r="L42" s="76" t="e">
        <f t="shared" si="24"/>
        <v>#REF!</v>
      </c>
      <c r="M42" s="78" t="e">
        <f>INT(((($F$7+$AK$6+$S$6)+(M$22/1000*$F$13)+((M$22+100)*($C42+400)/1000000*$F$9))*$C$21+$F$5)*$C$20)</f>
        <v>#REF!</v>
      </c>
      <c r="N42" s="75" t="e">
        <f t="shared" si="25"/>
        <v>#REF!</v>
      </c>
      <c r="O42" s="76" t="e">
        <f t="shared" si="25"/>
        <v>#REF!</v>
      </c>
      <c r="P42" s="76" t="e">
        <f>INT(((($F$7+$AK$6+$S$6)+(P$22/1000*($F$13+$AA$5))+((P$22+100)*($C42+400)/1000000*$F$9))*$C$21+$F$5)*$C$20)</f>
        <v>#REF!</v>
      </c>
      <c r="Q42" s="76" t="e">
        <f t="shared" si="26"/>
        <v>#REF!</v>
      </c>
      <c r="R42" s="76" t="e">
        <f t="shared" si="26"/>
        <v>#REF!</v>
      </c>
      <c r="S42" s="76" t="e">
        <f t="shared" si="26"/>
        <v>#REF!</v>
      </c>
      <c r="T42" s="76" t="e">
        <f t="shared" si="26"/>
        <v>#REF!</v>
      </c>
      <c r="U42" s="76" t="e">
        <f t="shared" si="26"/>
        <v>#REF!</v>
      </c>
      <c r="V42" s="78" t="e">
        <f t="shared" si="26"/>
        <v>#REF!</v>
      </c>
      <c r="Z42" s="63">
        <v>2400</v>
      </c>
      <c r="AA42" s="523" t="e">
        <f t="shared" si="20"/>
        <v>#REF!</v>
      </c>
      <c r="AB42" s="523" t="e">
        <f t="shared" si="18"/>
        <v>#REF!</v>
      </c>
      <c r="AC42" s="523" t="e">
        <f t="shared" si="18"/>
        <v>#REF!</v>
      </c>
      <c r="AD42" s="523" t="e">
        <f t="shared" si="18"/>
        <v>#REF!</v>
      </c>
      <c r="AE42" s="523" t="e">
        <f t="shared" si="18"/>
        <v>#REF!</v>
      </c>
      <c r="AF42" s="523" t="e">
        <f t="shared" si="18"/>
        <v>#REF!</v>
      </c>
      <c r="AG42" s="523" t="e">
        <f t="shared" si="18"/>
        <v>#REF!</v>
      </c>
      <c r="AH42" s="523" t="e">
        <f t="shared" si="18"/>
        <v>#REF!</v>
      </c>
      <c r="AI42" s="523" t="e">
        <f t="shared" si="18"/>
        <v>#REF!</v>
      </c>
      <c r="AJ42" s="523" t="e">
        <f t="shared" si="18"/>
        <v>#REF!</v>
      </c>
      <c r="AK42" s="523" t="e">
        <f t="shared" si="18"/>
        <v>#REF!</v>
      </c>
      <c r="AL42" s="523" t="e">
        <f t="shared" si="18"/>
        <v>#REF!</v>
      </c>
      <c r="AM42" s="66">
        <v>0</v>
      </c>
      <c r="AN42" s="65">
        <v>0</v>
      </c>
      <c r="AO42" s="65">
        <v>0</v>
      </c>
      <c r="AP42" s="65">
        <v>0</v>
      </c>
      <c r="AQ42" s="65">
        <v>0</v>
      </c>
      <c r="AR42" s="65">
        <v>0</v>
      </c>
      <c r="AS42" s="67">
        <v>0</v>
      </c>
    </row>
    <row r="43" spans="1:45" ht="12.95" customHeight="1" thickBot="1">
      <c r="A43" s="54"/>
      <c r="B43" s="54"/>
      <c r="C43" s="83"/>
      <c r="D43" s="80"/>
      <c r="E43" s="80"/>
      <c r="F43" s="80"/>
      <c r="G43" s="80"/>
      <c r="H43" s="81"/>
      <c r="I43" s="80"/>
      <c r="J43" s="80" t="s">
        <v>789</v>
      </c>
      <c r="K43" s="82"/>
      <c r="L43" s="80"/>
      <c r="M43" s="81"/>
      <c r="N43" s="80"/>
      <c r="O43" s="80" t="s">
        <v>790</v>
      </c>
      <c r="P43" s="80"/>
      <c r="Q43" s="80"/>
      <c r="R43" s="80"/>
      <c r="S43" s="80"/>
      <c r="T43" s="81"/>
      <c r="U43" s="80"/>
      <c r="V43" s="80"/>
      <c r="Z43" s="63">
        <v>2700</v>
      </c>
      <c r="AA43" s="523" t="e">
        <f t="shared" si="20"/>
        <v>#REF!</v>
      </c>
      <c r="AB43" s="523" t="e">
        <f t="shared" si="18"/>
        <v>#REF!</v>
      </c>
      <c r="AC43" s="523" t="e">
        <f t="shared" si="18"/>
        <v>#REF!</v>
      </c>
      <c r="AD43" s="523" t="e">
        <f t="shared" si="18"/>
        <v>#REF!</v>
      </c>
      <c r="AE43" s="523" t="e">
        <f t="shared" si="18"/>
        <v>#REF!</v>
      </c>
      <c r="AF43" s="523" t="e">
        <f t="shared" si="18"/>
        <v>#REF!</v>
      </c>
      <c r="AG43" s="523" t="e">
        <f t="shared" si="18"/>
        <v>#REF!</v>
      </c>
      <c r="AH43" s="523" t="e">
        <f t="shared" si="18"/>
        <v>#REF!</v>
      </c>
      <c r="AI43" s="523" t="e">
        <f t="shared" si="18"/>
        <v>#REF!</v>
      </c>
      <c r="AJ43" s="523" t="e">
        <f t="shared" si="18"/>
        <v>#REF!</v>
      </c>
      <c r="AK43" s="523">
        <v>0</v>
      </c>
      <c r="AL43" s="61">
        <v>0</v>
      </c>
      <c r="AM43" s="65">
        <v>0</v>
      </c>
      <c r="AN43" s="65">
        <v>0</v>
      </c>
      <c r="AO43" s="65">
        <v>0</v>
      </c>
      <c r="AP43" s="65">
        <v>0</v>
      </c>
      <c r="AQ43" s="65">
        <v>0</v>
      </c>
      <c r="AR43" s="65">
        <v>0</v>
      </c>
      <c r="AS43" s="67">
        <v>0</v>
      </c>
    </row>
    <row r="44" spans="1:45" ht="20.100000000000001" customHeight="1" thickBot="1">
      <c r="A44" s="54"/>
      <c r="B44" s="52"/>
      <c r="C44" s="53"/>
      <c r="D44" s="803" t="s">
        <v>45</v>
      </c>
      <c r="E44" s="803"/>
      <c r="F44" s="803"/>
      <c r="G44" s="803"/>
      <c r="H44" s="803"/>
      <c r="I44" s="803"/>
      <c r="J44" s="803"/>
      <c r="K44" s="803"/>
      <c r="L44" s="803"/>
      <c r="M44" s="803"/>
      <c r="N44" s="803"/>
      <c r="O44" s="803"/>
      <c r="P44" s="803"/>
      <c r="Q44" s="803"/>
      <c r="R44" s="803"/>
      <c r="S44" s="803"/>
      <c r="T44" s="803"/>
      <c r="U44" s="803"/>
      <c r="V44" s="803"/>
      <c r="Z44" s="63">
        <v>3000</v>
      </c>
      <c r="AA44" s="523" t="e">
        <f t="shared" si="20"/>
        <v>#REF!</v>
      </c>
      <c r="AB44" s="523" t="e">
        <f t="shared" si="18"/>
        <v>#REF!</v>
      </c>
      <c r="AC44" s="523" t="e">
        <f t="shared" si="18"/>
        <v>#REF!</v>
      </c>
      <c r="AD44" s="523" t="e">
        <f t="shared" si="18"/>
        <v>#REF!</v>
      </c>
      <c r="AE44" s="523" t="e">
        <f t="shared" si="18"/>
        <v>#REF!</v>
      </c>
      <c r="AF44" s="523" t="e">
        <f t="shared" si="18"/>
        <v>#REF!</v>
      </c>
      <c r="AG44" s="523" t="e">
        <f t="shared" si="18"/>
        <v>#REF!</v>
      </c>
      <c r="AH44" s="523" t="e">
        <f t="shared" si="18"/>
        <v>#REF!</v>
      </c>
      <c r="AI44" s="523" t="e">
        <f t="shared" si="18"/>
        <v>#REF!</v>
      </c>
      <c r="AJ44" s="523" t="e">
        <f t="shared" si="18"/>
        <v>#REF!</v>
      </c>
      <c r="AK44" s="75">
        <v>0</v>
      </c>
      <c r="AL44" s="76">
        <v>0</v>
      </c>
      <c r="AM44" s="76">
        <v>0</v>
      </c>
      <c r="AN44" s="76">
        <v>0</v>
      </c>
      <c r="AO44" s="76">
        <v>0</v>
      </c>
      <c r="AP44" s="76">
        <v>0</v>
      </c>
      <c r="AQ44" s="76">
        <v>0</v>
      </c>
      <c r="AR44" s="76">
        <v>0</v>
      </c>
      <c r="AS44" s="78">
        <v>0</v>
      </c>
    </row>
    <row r="45" spans="1:45" ht="20.100000000000001" customHeight="1">
      <c r="A45" s="54"/>
      <c r="B45" s="52"/>
      <c r="C45" s="53"/>
      <c r="D45" s="825" t="s">
        <v>79</v>
      </c>
      <c r="E45" s="825"/>
      <c r="F45" s="825"/>
      <c r="G45" s="825"/>
      <c r="H45" s="825"/>
      <c r="I45" s="825"/>
      <c r="J45" s="825"/>
      <c r="K45" s="825"/>
      <c r="L45" s="825"/>
      <c r="M45" s="825"/>
      <c r="N45" s="825"/>
      <c r="O45" s="825"/>
      <c r="P45" s="825"/>
      <c r="Q45" s="825"/>
      <c r="R45" s="825"/>
      <c r="S45" s="825"/>
      <c r="T45" s="825"/>
      <c r="U45" s="825"/>
      <c r="V45" s="825"/>
    </row>
    <row r="46" spans="1:45" ht="15" customHeight="1" thickBot="1">
      <c r="A46" s="54"/>
      <c r="B46" s="54"/>
      <c r="C46" s="55"/>
      <c r="D46" s="84">
        <v>600</v>
      </c>
      <c r="E46" s="85">
        <v>750</v>
      </c>
      <c r="F46" s="84">
        <v>900</v>
      </c>
      <c r="G46" s="85">
        <v>1050</v>
      </c>
      <c r="H46" s="84">
        <v>1200</v>
      </c>
      <c r="I46" s="85">
        <v>1350</v>
      </c>
      <c r="J46" s="84">
        <v>1500</v>
      </c>
      <c r="K46" s="85">
        <v>1650</v>
      </c>
      <c r="L46" s="84">
        <v>1800</v>
      </c>
      <c r="M46" s="85">
        <v>1950</v>
      </c>
      <c r="N46" s="84">
        <v>2100</v>
      </c>
      <c r="O46" s="86">
        <v>2250</v>
      </c>
      <c r="P46" s="87">
        <v>2400</v>
      </c>
      <c r="Q46" s="85">
        <v>2550</v>
      </c>
      <c r="R46" s="84">
        <v>2700</v>
      </c>
      <c r="S46" s="85">
        <v>2850</v>
      </c>
      <c r="T46" s="84">
        <v>3000</v>
      </c>
      <c r="U46" s="85">
        <v>3150</v>
      </c>
      <c r="V46" s="85">
        <v>3200</v>
      </c>
      <c r="Z46" s="98"/>
      <c r="AA46" s="98"/>
    </row>
    <row r="47" spans="1:45" ht="15" customHeight="1">
      <c r="A47" s="54"/>
      <c r="B47" s="802" t="s">
        <v>82</v>
      </c>
      <c r="C47" s="88">
        <v>900</v>
      </c>
      <c r="D47" s="523" t="e">
        <f>INT(((($F$7+$AK$2)+(D$22/1000*$F$13)+((D$22+100)*($C47+400)/1000000*$F$10))*$C$21+$F$5)*$C$20)</f>
        <v>#REF!</v>
      </c>
      <c r="E47" s="61" t="e">
        <f t="shared" ref="E47:O48" si="27">INT(((($F$7+$AK$2)+(E$22/1000*$F$13)+((E$22+100)*($C47+400)/1000000*$F$10))*$C$21+$F$5)*$C$20)</f>
        <v>#REF!</v>
      </c>
      <c r="F47" s="61" t="e">
        <f t="shared" si="27"/>
        <v>#REF!</v>
      </c>
      <c r="G47" s="61" t="e">
        <f t="shared" si="27"/>
        <v>#REF!</v>
      </c>
      <c r="H47" s="61" t="e">
        <f t="shared" si="27"/>
        <v>#REF!</v>
      </c>
      <c r="I47" s="61" t="e">
        <f t="shared" si="27"/>
        <v>#REF!</v>
      </c>
      <c r="J47" s="61" t="e">
        <f t="shared" si="27"/>
        <v>#REF!</v>
      </c>
      <c r="K47" s="61" t="e">
        <f t="shared" si="27"/>
        <v>#REF!</v>
      </c>
      <c r="L47" s="61" t="e">
        <f t="shared" si="27"/>
        <v>#REF!</v>
      </c>
      <c r="M47" s="61" t="e">
        <f t="shared" si="27"/>
        <v>#REF!</v>
      </c>
      <c r="N47" s="61" t="e">
        <f t="shared" si="27"/>
        <v>#REF!</v>
      </c>
      <c r="O47" s="61" t="e">
        <f t="shared" si="27"/>
        <v>#REF!</v>
      </c>
      <c r="P47" s="62" t="e">
        <f>INT(((($F$7+$AK$2+$S$6)+(P$22/1000*($F$13+$AA$5))+((P$22+100)*($C47+400)/1000000*$F$10))*$C$21+$F$5)*$C$20)</f>
        <v>#REF!</v>
      </c>
      <c r="Q47" s="61" t="e">
        <f t="shared" ref="Q47:V48" si="28">INT(((($F$7+$AK$2+$S$6)+(Q$22/1000*($F$13+$AA$5))+((Q$22+100)*($C47+400)/1000000*$F$10))*$C$21+$F$5)*$C$20)</f>
        <v>#REF!</v>
      </c>
      <c r="R47" s="61" t="e">
        <f t="shared" si="28"/>
        <v>#REF!</v>
      </c>
      <c r="S47" s="61" t="e">
        <f t="shared" si="28"/>
        <v>#REF!</v>
      </c>
      <c r="T47" s="61" t="e">
        <f t="shared" si="28"/>
        <v>#REF!</v>
      </c>
      <c r="U47" s="61" t="e">
        <f t="shared" si="28"/>
        <v>#REF!</v>
      </c>
      <c r="V47" s="777" t="e">
        <f t="shared" si="28"/>
        <v>#REF!</v>
      </c>
      <c r="Z47" s="98"/>
      <c r="AA47" s="98"/>
    </row>
    <row r="48" spans="1:45" ht="15" customHeight="1">
      <c r="A48" s="54"/>
      <c r="B48" s="802"/>
      <c r="C48" s="89">
        <v>1200</v>
      </c>
      <c r="D48" s="64" t="e">
        <f>INT(((($F$7+$AK$2)+(D$22/1000*$F$13)+((D$22+100)*($C48+400)/1000000*$F$10))*$C$21+$F$5)*$C$20)</f>
        <v>#REF!</v>
      </c>
      <c r="E48" s="65" t="e">
        <f t="shared" si="27"/>
        <v>#REF!</v>
      </c>
      <c r="F48" s="65" t="e">
        <f t="shared" si="27"/>
        <v>#REF!</v>
      </c>
      <c r="G48" s="65" t="e">
        <f t="shared" si="27"/>
        <v>#REF!</v>
      </c>
      <c r="H48" s="65" t="e">
        <f t="shared" si="27"/>
        <v>#REF!</v>
      </c>
      <c r="I48" s="65" t="e">
        <f t="shared" si="27"/>
        <v>#REF!</v>
      </c>
      <c r="J48" s="65" t="e">
        <f t="shared" si="27"/>
        <v>#REF!</v>
      </c>
      <c r="K48" s="65" t="e">
        <f t="shared" si="27"/>
        <v>#REF!</v>
      </c>
      <c r="L48" s="65" t="e">
        <f t="shared" si="27"/>
        <v>#REF!</v>
      </c>
      <c r="M48" s="65" t="e">
        <f t="shared" si="27"/>
        <v>#REF!</v>
      </c>
      <c r="N48" s="65" t="e">
        <f t="shared" si="27"/>
        <v>#REF!</v>
      </c>
      <c r="O48" s="65" t="e">
        <f t="shared" si="27"/>
        <v>#REF!</v>
      </c>
      <c r="P48" s="66" t="e">
        <f>INT(((($F$7+$AK$2+$S$6)+(P$22/1000*($F$13+$AA$5))+((P$22+100)*($C48+400)/1000000*$F$10))*$C$21+$F$5)*$C$20)</f>
        <v>#REF!</v>
      </c>
      <c r="Q48" s="65" t="e">
        <f t="shared" si="28"/>
        <v>#REF!</v>
      </c>
      <c r="R48" s="65" t="e">
        <f t="shared" si="28"/>
        <v>#REF!</v>
      </c>
      <c r="S48" s="65" t="e">
        <f t="shared" si="28"/>
        <v>#REF!</v>
      </c>
      <c r="T48" s="65" t="e">
        <f t="shared" si="28"/>
        <v>#REF!</v>
      </c>
      <c r="U48" s="65" t="e">
        <f t="shared" si="28"/>
        <v>#REF!</v>
      </c>
      <c r="V48" s="67" t="e">
        <f t="shared" si="28"/>
        <v>#REF!</v>
      </c>
      <c r="Z48" s="98"/>
      <c r="AA48" s="98"/>
    </row>
    <row r="49" spans="1:29" ht="15" customHeight="1">
      <c r="A49" s="54"/>
      <c r="B49" s="802"/>
      <c r="C49" s="89">
        <v>1500</v>
      </c>
      <c r="D49" s="64" t="e">
        <f>INT(((($F$7+$AK$3)+(D$22/1000*$F$13)+((D$22+100)*($C49+400)/1000000*$F$10))*$C$21+$F$5)*$C$20)</f>
        <v>#REF!</v>
      </c>
      <c r="E49" s="65" t="e">
        <f t="shared" ref="E49:O49" si="29">INT(((($F$7+$AK$3)+(E$22/1000*$F$13)+((E$22+100)*($C49+400)/1000000*$F$10))*$C$21+$F$5)*$C$20)</f>
        <v>#REF!</v>
      </c>
      <c r="F49" s="65" t="e">
        <f t="shared" si="29"/>
        <v>#REF!</v>
      </c>
      <c r="G49" s="65" t="e">
        <f t="shared" si="29"/>
        <v>#REF!</v>
      </c>
      <c r="H49" s="65" t="e">
        <f t="shared" si="29"/>
        <v>#REF!</v>
      </c>
      <c r="I49" s="65" t="e">
        <f t="shared" si="29"/>
        <v>#REF!</v>
      </c>
      <c r="J49" s="65" t="e">
        <f t="shared" si="29"/>
        <v>#REF!</v>
      </c>
      <c r="K49" s="65" t="e">
        <f t="shared" si="29"/>
        <v>#REF!</v>
      </c>
      <c r="L49" s="65" t="e">
        <f t="shared" si="29"/>
        <v>#REF!</v>
      </c>
      <c r="M49" s="65" t="e">
        <f t="shared" si="29"/>
        <v>#REF!</v>
      </c>
      <c r="N49" s="65" t="e">
        <f t="shared" si="29"/>
        <v>#REF!</v>
      </c>
      <c r="O49" s="65" t="e">
        <f t="shared" si="29"/>
        <v>#REF!</v>
      </c>
      <c r="P49" s="66" t="e">
        <f>INT(((($F$7+$AK$4+$S$6)+(P$22/1000*($F$13+$AA$5))+((P$22+100)*($C49+400)/1000000*$F$10))*$C$21+$F$5)*$C$20)</f>
        <v>#REF!</v>
      </c>
      <c r="Q49" s="65" t="e">
        <f t="shared" ref="Q49:V50" si="30">INT(((($F$7+$AK$4+$S$6)+(Q$22/1000*($F$13+$AA$5))+((Q$22+100)*($C49+400)/1000000*$F$10))*$C$21+$F$5)*$C$20)</f>
        <v>#REF!</v>
      </c>
      <c r="R49" s="65" t="e">
        <f t="shared" si="30"/>
        <v>#REF!</v>
      </c>
      <c r="S49" s="65" t="e">
        <f t="shared" si="30"/>
        <v>#REF!</v>
      </c>
      <c r="T49" s="65" t="e">
        <f t="shared" si="30"/>
        <v>#REF!</v>
      </c>
      <c r="U49" s="65" t="e">
        <f t="shared" si="30"/>
        <v>#REF!</v>
      </c>
      <c r="V49" s="67" t="e">
        <f t="shared" si="30"/>
        <v>#REF!</v>
      </c>
      <c r="Z49" s="98"/>
      <c r="AA49" s="98"/>
    </row>
    <row r="50" spans="1:29" ht="15" customHeight="1">
      <c r="A50" s="54"/>
      <c r="B50" s="802"/>
      <c r="C50" s="89">
        <v>1800</v>
      </c>
      <c r="D50" s="68" t="e">
        <f>INT(((($F$7+$AK$4)+(D$22/1000*$F$13)+((D$22+100)*($C50+400)/1000000*$F$10))*$C$21+$F$5)*$C$20)</f>
        <v>#REF!</v>
      </c>
      <c r="E50" s="69" t="e">
        <f t="shared" ref="E50:O51" si="31">INT(((($F$7+$AK$4)+(E$22/1000*$F$13)+((E$22+100)*($C50+400)/1000000*$F$10))*$C$21+$F$5)*$C$20)</f>
        <v>#REF!</v>
      </c>
      <c r="F50" s="69" t="e">
        <f t="shared" si="31"/>
        <v>#REF!</v>
      </c>
      <c r="G50" s="69" t="e">
        <f t="shared" si="31"/>
        <v>#REF!</v>
      </c>
      <c r="H50" s="69" t="e">
        <f t="shared" si="31"/>
        <v>#REF!</v>
      </c>
      <c r="I50" s="69" t="e">
        <f t="shared" si="31"/>
        <v>#REF!</v>
      </c>
      <c r="J50" s="69" t="e">
        <f t="shared" si="31"/>
        <v>#REF!</v>
      </c>
      <c r="K50" s="69" t="e">
        <f t="shared" si="31"/>
        <v>#REF!</v>
      </c>
      <c r="L50" s="69" t="e">
        <f t="shared" si="31"/>
        <v>#REF!</v>
      </c>
      <c r="M50" s="69" t="e">
        <f t="shared" si="31"/>
        <v>#REF!</v>
      </c>
      <c r="N50" s="69" t="e">
        <f t="shared" si="31"/>
        <v>#REF!</v>
      </c>
      <c r="O50" s="69" t="e">
        <f t="shared" si="31"/>
        <v>#REF!</v>
      </c>
      <c r="P50" s="66" t="e">
        <f>INT(((($F$7+$AK$4+$S$6)+(P$22/1000*($F$13+$AA$5))+((P$22+100)*($C50+400)/1000000*$F$10))*$C$21+$F$5)*$C$20)</f>
        <v>#REF!</v>
      </c>
      <c r="Q50" s="69" t="e">
        <f t="shared" si="30"/>
        <v>#REF!</v>
      </c>
      <c r="R50" s="69" t="e">
        <f t="shared" si="30"/>
        <v>#REF!</v>
      </c>
      <c r="S50" s="69" t="e">
        <f t="shared" si="30"/>
        <v>#REF!</v>
      </c>
      <c r="T50" s="69" t="e">
        <f t="shared" si="30"/>
        <v>#REF!</v>
      </c>
      <c r="U50" s="69" t="e">
        <f t="shared" si="30"/>
        <v>#REF!</v>
      </c>
      <c r="V50" s="70" t="e">
        <f t="shared" si="30"/>
        <v>#REF!</v>
      </c>
      <c r="Z50" s="98"/>
      <c r="AA50" s="98"/>
    </row>
    <row r="51" spans="1:29" ht="15" customHeight="1">
      <c r="A51" s="54"/>
      <c r="B51" s="802"/>
      <c r="C51" s="88">
        <v>2100</v>
      </c>
      <c r="D51" s="64" t="e">
        <f>INT(((($F$7+$AK$4)+(D$22/1000*$F$13)+((D$22+100)*($C51+400)/1000000*$F$10))*$C$21+$F$5)*$C$20)</f>
        <v>#REF!</v>
      </c>
      <c r="E51" s="65" t="e">
        <f t="shared" si="31"/>
        <v>#REF!</v>
      </c>
      <c r="F51" s="65" t="e">
        <f t="shared" si="31"/>
        <v>#REF!</v>
      </c>
      <c r="G51" s="65" t="e">
        <f t="shared" si="31"/>
        <v>#REF!</v>
      </c>
      <c r="H51" s="65" t="e">
        <f t="shared" si="31"/>
        <v>#REF!</v>
      </c>
      <c r="I51" s="65" t="e">
        <f t="shared" si="31"/>
        <v>#REF!</v>
      </c>
      <c r="J51" s="65" t="e">
        <f t="shared" si="31"/>
        <v>#REF!</v>
      </c>
      <c r="K51" s="65" t="e">
        <f t="shared" si="31"/>
        <v>#REF!</v>
      </c>
      <c r="L51" s="65" t="e">
        <f t="shared" si="31"/>
        <v>#REF!</v>
      </c>
      <c r="M51" s="65" t="e">
        <f t="shared" si="31"/>
        <v>#REF!</v>
      </c>
      <c r="N51" s="65" t="e">
        <f t="shared" si="31"/>
        <v>#REF!</v>
      </c>
      <c r="O51" s="65" t="e">
        <f t="shared" si="31"/>
        <v>#REF!</v>
      </c>
      <c r="P51" s="71" t="e">
        <f>INT(((($F$7+$AK$5+$S$6)+(P$22/1000*($F$13+$AA$5))+((P$22+100)*($C51+400)/1000000*$F$10))*$C$21+$F$5)*$C$20)</f>
        <v>#REF!</v>
      </c>
      <c r="Q51" s="65" t="e">
        <f t="shared" ref="Q51:V52" si="32">INT(((($F$7+$AK$5+$S$6)+(Q$22/1000*($F$13+$AA$5))+((Q$22+100)*($C51+400)/1000000*$F$10))*$C$21+$F$5)*$C$20)</f>
        <v>#REF!</v>
      </c>
      <c r="R51" s="65" t="e">
        <f t="shared" si="32"/>
        <v>#REF!</v>
      </c>
      <c r="S51" s="65" t="e">
        <f t="shared" si="32"/>
        <v>#REF!</v>
      </c>
      <c r="T51" s="65" t="e">
        <f t="shared" si="32"/>
        <v>#REF!</v>
      </c>
      <c r="U51" s="65" t="e">
        <f t="shared" si="32"/>
        <v>#REF!</v>
      </c>
      <c r="V51" s="67" t="e">
        <f t="shared" si="32"/>
        <v>#REF!</v>
      </c>
      <c r="Z51" s="98"/>
      <c r="AA51" s="98"/>
    </row>
    <row r="52" spans="1:29" ht="15" customHeight="1" thickBot="1">
      <c r="A52" s="54"/>
      <c r="B52" s="802"/>
      <c r="C52" s="89">
        <v>2400</v>
      </c>
      <c r="D52" s="64" t="e">
        <f>INT(((($F$7+$AK$5)+(D$22/1000*$F$13)+((D$22+100)*($C52+400)/1000000*$F$10))*$C$21+$F$5)*$C$20)</f>
        <v>#REF!</v>
      </c>
      <c r="E52" s="65" t="e">
        <f t="shared" ref="E52:O52" si="33">INT(((($F$7+$AK$5)+(E$22/1000*$F$13)+((E$22+100)*($C52+400)/1000000*$F$10))*$C$21+$F$5)*$C$20)</f>
        <v>#REF!</v>
      </c>
      <c r="F52" s="65" t="e">
        <f t="shared" si="33"/>
        <v>#REF!</v>
      </c>
      <c r="G52" s="65" t="e">
        <f t="shared" si="33"/>
        <v>#REF!</v>
      </c>
      <c r="H52" s="65" t="e">
        <f t="shared" si="33"/>
        <v>#REF!</v>
      </c>
      <c r="I52" s="65" t="e">
        <f t="shared" si="33"/>
        <v>#REF!</v>
      </c>
      <c r="J52" s="65" t="e">
        <f t="shared" si="33"/>
        <v>#REF!</v>
      </c>
      <c r="K52" s="65" t="e">
        <f t="shared" si="33"/>
        <v>#REF!</v>
      </c>
      <c r="L52" s="65" t="e">
        <f t="shared" si="33"/>
        <v>#REF!</v>
      </c>
      <c r="M52" s="65" t="e">
        <f t="shared" si="33"/>
        <v>#REF!</v>
      </c>
      <c r="N52" s="65" t="e">
        <f t="shared" si="33"/>
        <v>#REF!</v>
      </c>
      <c r="O52" s="65" t="e">
        <f t="shared" si="33"/>
        <v>#REF!</v>
      </c>
      <c r="P52" s="66" t="e">
        <f>INT(((($F$7+$AK$5+$S$6)+(P$22/1000*($F$13+$AA$5))+((P$22+100)*($C52+400)/1000000*$F$10))*$C$21+$F$5)*$C$20)</f>
        <v>#REF!</v>
      </c>
      <c r="Q52" s="65" t="e">
        <f t="shared" si="32"/>
        <v>#REF!</v>
      </c>
      <c r="R52" s="65" t="e">
        <f t="shared" si="32"/>
        <v>#REF!</v>
      </c>
      <c r="S52" s="65" t="e">
        <f t="shared" si="32"/>
        <v>#REF!</v>
      </c>
      <c r="T52" s="65" t="e">
        <f t="shared" si="32"/>
        <v>#REF!</v>
      </c>
      <c r="U52" s="65" t="e">
        <f t="shared" si="32"/>
        <v>#REF!</v>
      </c>
      <c r="V52" s="67" t="e">
        <f t="shared" si="32"/>
        <v>#REF!</v>
      </c>
      <c r="Z52" s="98"/>
      <c r="AA52" s="98"/>
    </row>
    <row r="53" spans="1:29" ht="15" customHeight="1">
      <c r="A53" s="54"/>
      <c r="B53" s="802"/>
      <c r="C53" s="89">
        <v>2700</v>
      </c>
      <c r="D53" s="64" t="e">
        <f>INT(((($F$7+$AK$6)+(D$22/1000*$F$13)+((D$22+100)*($C53+400)/1000000*$F$10))*$C$21+$F$5)*$C$20)</f>
        <v>#REF!</v>
      </c>
      <c r="E53" s="65" t="e">
        <f t="shared" ref="E53:I54" si="34">INT(((($F$7+$AK$6)+(E$22/1000*$F$13)+((E$22+100)*($C53+400)/1000000*$F$10))*$C$21+$F$5)*$C$20)</f>
        <v>#REF!</v>
      </c>
      <c r="F53" s="65" t="e">
        <f t="shared" si="34"/>
        <v>#REF!</v>
      </c>
      <c r="G53" s="65" t="e">
        <f t="shared" si="34"/>
        <v>#REF!</v>
      </c>
      <c r="H53" s="65" t="e">
        <f t="shared" si="34"/>
        <v>#REF!</v>
      </c>
      <c r="I53" s="65" t="e">
        <f t="shared" si="34"/>
        <v>#REF!</v>
      </c>
      <c r="J53" s="72" t="e">
        <f t="shared" ref="J53:L54" si="35">INT(((($F$7+$AK$6+$S$6)+(J$22/1000*$F$13)+((J$22+100)*($C53+400)/1000000*$F$10))*$C$21+$F$5)*$C$20)</f>
        <v>#REF!</v>
      </c>
      <c r="K53" s="73" t="e">
        <f t="shared" si="35"/>
        <v>#REF!</v>
      </c>
      <c r="L53" s="73" t="e">
        <f t="shared" si="35"/>
        <v>#REF!</v>
      </c>
      <c r="M53" s="74" t="e">
        <f>INT(((($F$7+$AK$6+$S$6)+(M$22/1000*$F$13)+((M$22+100)*($C53+400)/1000000*$F$10))*$C$21+$F$5)*$C$20)</f>
        <v>#REF!</v>
      </c>
      <c r="N53" s="523" t="e">
        <f t="shared" ref="N53:O54" si="36">INT(((($F$7+$AK$6+$S$6)+(N$22/1000*($F$13+$AA$5))+((N$22+100)*($C53+400)/1000000*$F$10))*$C$21+$F$5)*$C$20)</f>
        <v>#REF!</v>
      </c>
      <c r="O53" s="61" t="e">
        <f t="shared" si="36"/>
        <v>#REF!</v>
      </c>
      <c r="P53" s="65" t="e">
        <f>INT(((($F$7+$AK$6+$S$6)+(P$22/1000*($F$13+$AA$5))+((P$22+100)*($C53+400)/1000000*$F$10))*$C$21+$F$5)*$C$20)</f>
        <v>#REF!</v>
      </c>
      <c r="Q53" s="65" t="e">
        <f t="shared" ref="Q53:V54" si="37">INT(((($F$7+$AK$6+$S$6)+(Q$22/1000*($F$13+$AA$5))+((Q$22+100)*($C53+400)/1000000*$F$10))*$C$21+$F$5)*$C$20)</f>
        <v>#REF!</v>
      </c>
      <c r="R53" s="65" t="e">
        <f t="shared" si="37"/>
        <v>#REF!</v>
      </c>
      <c r="S53" s="65" t="e">
        <f t="shared" si="37"/>
        <v>#REF!</v>
      </c>
      <c r="T53" s="65" t="e">
        <f t="shared" si="37"/>
        <v>#REF!</v>
      </c>
      <c r="U53" s="65" t="e">
        <f t="shared" si="37"/>
        <v>#REF!</v>
      </c>
      <c r="V53" s="67" t="e">
        <f t="shared" si="37"/>
        <v>#REF!</v>
      </c>
      <c r="Z53" s="98"/>
      <c r="AA53" s="98"/>
    </row>
    <row r="54" spans="1:29" ht="15" customHeight="1" thickBot="1">
      <c r="A54" s="54"/>
      <c r="B54" s="802"/>
      <c r="C54" s="89">
        <v>3000</v>
      </c>
      <c r="D54" s="75" t="e">
        <f>INT(((($F$7+$AK$6)+(D$22/1000*$F$13)+((D$22+100)*($C54+400)/1000000*$F$10))*$C$21+$F$5)*$C$20)</f>
        <v>#REF!</v>
      </c>
      <c r="E54" s="76" t="e">
        <f t="shared" si="34"/>
        <v>#REF!</v>
      </c>
      <c r="F54" s="76" t="e">
        <f t="shared" si="34"/>
        <v>#REF!</v>
      </c>
      <c r="G54" s="76" t="e">
        <f t="shared" si="34"/>
        <v>#REF!</v>
      </c>
      <c r="H54" s="76" t="e">
        <f t="shared" si="34"/>
        <v>#REF!</v>
      </c>
      <c r="I54" s="76" t="e">
        <f t="shared" si="34"/>
        <v>#REF!</v>
      </c>
      <c r="J54" s="77" t="e">
        <f t="shared" si="35"/>
        <v>#REF!</v>
      </c>
      <c r="K54" s="76" t="e">
        <f t="shared" si="35"/>
        <v>#REF!</v>
      </c>
      <c r="L54" s="76" t="e">
        <f t="shared" si="35"/>
        <v>#REF!</v>
      </c>
      <c r="M54" s="78" t="e">
        <f>INT(((($F$7+$AK$6+$S$6)+(M$22/1000*$F$13)+((M$22+100)*($C54+400)/1000000*$F$10))*$C$21+$F$5)*$C$20)</f>
        <v>#REF!</v>
      </c>
      <c r="N54" s="75" t="e">
        <f t="shared" si="36"/>
        <v>#REF!</v>
      </c>
      <c r="O54" s="76" t="e">
        <f t="shared" si="36"/>
        <v>#REF!</v>
      </c>
      <c r="P54" s="76" t="e">
        <f>INT(((($F$7+$AK$6+$S$6)+(P$22/1000*($F$13+$AA$5))+((P$22+100)*($C54+400)/1000000*$F$10))*$C$21+$F$5)*$C$20)</f>
        <v>#REF!</v>
      </c>
      <c r="Q54" s="76" t="e">
        <f t="shared" si="37"/>
        <v>#REF!</v>
      </c>
      <c r="R54" s="76" t="e">
        <f t="shared" si="37"/>
        <v>#REF!</v>
      </c>
      <c r="S54" s="76" t="e">
        <f t="shared" si="37"/>
        <v>#REF!</v>
      </c>
      <c r="T54" s="76" t="e">
        <f t="shared" si="37"/>
        <v>#REF!</v>
      </c>
      <c r="U54" s="76" t="e">
        <f t="shared" si="37"/>
        <v>#REF!</v>
      </c>
      <c r="V54" s="78" t="e">
        <f t="shared" si="37"/>
        <v>#REF!</v>
      </c>
      <c r="Z54" s="98"/>
      <c r="AA54" s="99"/>
    </row>
    <row r="55" spans="1:29" ht="12" customHeight="1">
      <c r="A55" s="54"/>
      <c r="B55" s="90"/>
      <c r="C55" s="91"/>
      <c r="D55" s="80"/>
      <c r="E55" s="80"/>
      <c r="F55" s="80"/>
      <c r="G55" s="80"/>
      <c r="H55" s="81"/>
      <c r="I55" s="80"/>
      <c r="J55" s="80" t="s">
        <v>789</v>
      </c>
      <c r="K55" s="82"/>
      <c r="L55" s="80"/>
      <c r="M55" s="81"/>
      <c r="N55" s="80"/>
      <c r="O55" s="80" t="s">
        <v>790</v>
      </c>
      <c r="P55" s="80"/>
      <c r="Q55" s="80"/>
      <c r="R55" s="80"/>
      <c r="S55" s="80"/>
      <c r="T55" s="81"/>
      <c r="U55" s="80"/>
      <c r="V55" s="80"/>
      <c r="Z55" s="98"/>
      <c r="AA55" s="99"/>
    </row>
    <row r="56" spans="1:29" ht="20.100000000000001" customHeight="1">
      <c r="A56" s="54"/>
      <c r="B56" s="52"/>
      <c r="C56" s="53"/>
      <c r="D56" s="803" t="s">
        <v>49</v>
      </c>
      <c r="E56" s="803"/>
      <c r="F56" s="803"/>
      <c r="G56" s="803"/>
      <c r="H56" s="803"/>
      <c r="I56" s="803"/>
      <c r="J56" s="803"/>
      <c r="K56" s="803"/>
      <c r="L56" s="803"/>
      <c r="M56" s="803"/>
      <c r="N56" s="803"/>
      <c r="O56" s="803"/>
      <c r="P56" s="803"/>
      <c r="Q56" s="803"/>
      <c r="R56" s="803"/>
      <c r="S56" s="803"/>
      <c r="T56" s="803"/>
      <c r="U56" s="803"/>
      <c r="V56" s="803"/>
      <c r="Z56" s="98"/>
      <c r="AA56" s="99"/>
    </row>
    <row r="57" spans="1:29" ht="20.100000000000001" customHeight="1">
      <c r="A57" s="54"/>
      <c r="B57" s="52"/>
      <c r="C57" s="53"/>
      <c r="D57" s="825" t="s">
        <v>79</v>
      </c>
      <c r="E57" s="825"/>
      <c r="F57" s="825"/>
      <c r="G57" s="825"/>
      <c r="H57" s="825"/>
      <c r="I57" s="825"/>
      <c r="J57" s="825"/>
      <c r="K57" s="825"/>
      <c r="L57" s="825"/>
      <c r="M57" s="825"/>
      <c r="N57" s="825"/>
      <c r="O57" s="825"/>
      <c r="P57" s="825"/>
      <c r="Q57" s="825"/>
      <c r="R57" s="825"/>
      <c r="S57" s="825"/>
      <c r="T57" s="825"/>
      <c r="U57" s="825"/>
      <c r="V57" s="825"/>
      <c r="Z57" s="98"/>
      <c r="AA57" s="98"/>
    </row>
    <row r="58" spans="1:29" ht="17.100000000000001" customHeight="1" thickBot="1">
      <c r="A58" s="54"/>
      <c r="B58" s="54"/>
      <c r="C58" s="55"/>
      <c r="D58" s="84">
        <v>600</v>
      </c>
      <c r="E58" s="85">
        <v>750</v>
      </c>
      <c r="F58" s="84">
        <v>900</v>
      </c>
      <c r="G58" s="85">
        <v>1050</v>
      </c>
      <c r="H58" s="84">
        <v>1200</v>
      </c>
      <c r="I58" s="85">
        <v>1350</v>
      </c>
      <c r="J58" s="84">
        <v>1500</v>
      </c>
      <c r="K58" s="85">
        <v>1650</v>
      </c>
      <c r="L58" s="84">
        <v>1800</v>
      </c>
      <c r="M58" s="85">
        <v>1950</v>
      </c>
      <c r="N58" s="84">
        <v>2100</v>
      </c>
      <c r="O58" s="86">
        <v>2250</v>
      </c>
      <c r="P58" s="87">
        <v>2400</v>
      </c>
      <c r="Q58" s="85">
        <v>2550</v>
      </c>
      <c r="R58" s="84">
        <v>2700</v>
      </c>
      <c r="S58" s="85">
        <v>2850</v>
      </c>
      <c r="T58" s="84">
        <v>3000</v>
      </c>
      <c r="U58" s="85">
        <v>3150</v>
      </c>
      <c r="V58" s="85">
        <v>3200</v>
      </c>
      <c r="Z58" s="98"/>
      <c r="AA58" s="100"/>
    </row>
    <row r="59" spans="1:29" ht="15" customHeight="1">
      <c r="A59" s="54"/>
      <c r="B59" s="802" t="s">
        <v>82</v>
      </c>
      <c r="C59" s="88">
        <v>900</v>
      </c>
      <c r="D59" s="523" t="e">
        <f>INT(((($F$7+$AK$2)+(D$22/1000*$F$13)+((D$22+100)*($C59+400)/1000000*$F$11))*$C$21+$F$5)*$C$20)</f>
        <v>#REF!</v>
      </c>
      <c r="E59" s="61" t="e">
        <f t="shared" ref="E59:O60" si="38">INT(((($F$7+$AK$2)+(E$22/1000*$F$13)+((E$22+100)*($C59+400)/1000000*$F$11))*$C$21+$F$5)*$C$20)</f>
        <v>#REF!</v>
      </c>
      <c r="F59" s="61" t="e">
        <f t="shared" si="38"/>
        <v>#REF!</v>
      </c>
      <c r="G59" s="61" t="e">
        <f t="shared" si="38"/>
        <v>#REF!</v>
      </c>
      <c r="H59" s="61" t="e">
        <f t="shared" si="38"/>
        <v>#REF!</v>
      </c>
      <c r="I59" s="61" t="e">
        <f t="shared" si="38"/>
        <v>#REF!</v>
      </c>
      <c r="J59" s="61" t="e">
        <f t="shared" si="38"/>
        <v>#REF!</v>
      </c>
      <c r="K59" s="61" t="e">
        <f t="shared" si="38"/>
        <v>#REF!</v>
      </c>
      <c r="L59" s="61" t="e">
        <f t="shared" si="38"/>
        <v>#REF!</v>
      </c>
      <c r="M59" s="61" t="e">
        <f t="shared" si="38"/>
        <v>#REF!</v>
      </c>
      <c r="N59" s="61" t="e">
        <f t="shared" si="38"/>
        <v>#REF!</v>
      </c>
      <c r="O59" s="61" t="e">
        <f t="shared" si="38"/>
        <v>#REF!</v>
      </c>
      <c r="P59" s="62" t="e">
        <f>INT(((($F$7+$AK$2+$S$6)+(P$22/1000*($F$13+$AA$5))+((P$22+100)*($C59+400)/1000000*$F$11))*$C$21+$F$5)*$C$20)</f>
        <v>#REF!</v>
      </c>
      <c r="Q59" s="61" t="e">
        <f t="shared" ref="Q59:V60" si="39">INT(((($F$7+$AK$2+$S$6)+(Q$22/1000*($F$13+$AA$5))+((Q$22+100)*($C59+400)/1000000*$F$11))*$C$21+$F$5)*$C$20)</f>
        <v>#REF!</v>
      </c>
      <c r="R59" s="61" t="e">
        <f t="shared" si="39"/>
        <v>#REF!</v>
      </c>
      <c r="S59" s="61" t="e">
        <f t="shared" si="39"/>
        <v>#REF!</v>
      </c>
      <c r="T59" s="61" t="e">
        <f t="shared" si="39"/>
        <v>#REF!</v>
      </c>
      <c r="U59" s="61" t="e">
        <f t="shared" si="39"/>
        <v>#REF!</v>
      </c>
      <c r="V59" s="777" t="e">
        <f t="shared" si="39"/>
        <v>#REF!</v>
      </c>
      <c r="Z59" s="98"/>
      <c r="AA59" s="99"/>
    </row>
    <row r="60" spans="1:29" ht="15" customHeight="1">
      <c r="A60" s="54"/>
      <c r="B60" s="802"/>
      <c r="C60" s="89">
        <v>1200</v>
      </c>
      <c r="D60" s="64" t="e">
        <f>INT(((($F$7+$AK$2)+(D$22/1000*$F$13)+((D$22+100)*($C60+400)/1000000*$F$11))*$C$21+$F$5)*$C$20)</f>
        <v>#REF!</v>
      </c>
      <c r="E60" s="65" t="e">
        <f t="shared" si="38"/>
        <v>#REF!</v>
      </c>
      <c r="F60" s="65" t="e">
        <f t="shared" si="38"/>
        <v>#REF!</v>
      </c>
      <c r="G60" s="65" t="e">
        <f t="shared" si="38"/>
        <v>#REF!</v>
      </c>
      <c r="H60" s="65" t="e">
        <f t="shared" si="38"/>
        <v>#REF!</v>
      </c>
      <c r="I60" s="65" t="e">
        <f t="shared" si="38"/>
        <v>#REF!</v>
      </c>
      <c r="J60" s="65" t="e">
        <f t="shared" si="38"/>
        <v>#REF!</v>
      </c>
      <c r="K60" s="65" t="e">
        <f t="shared" si="38"/>
        <v>#REF!</v>
      </c>
      <c r="L60" s="65" t="e">
        <f t="shared" si="38"/>
        <v>#REF!</v>
      </c>
      <c r="M60" s="65" t="e">
        <f t="shared" si="38"/>
        <v>#REF!</v>
      </c>
      <c r="N60" s="65" t="e">
        <f t="shared" si="38"/>
        <v>#REF!</v>
      </c>
      <c r="O60" s="65" t="e">
        <f t="shared" si="38"/>
        <v>#REF!</v>
      </c>
      <c r="P60" s="66" t="e">
        <f>INT(((($F$7+$AK$2+$S$6)+(P$22/1000*($F$13+$AA$5))+((P$22+100)*($C60+400)/1000000*$F$11))*$C$21+$F$5)*$C$20)</f>
        <v>#REF!</v>
      </c>
      <c r="Q60" s="65" t="e">
        <f t="shared" si="39"/>
        <v>#REF!</v>
      </c>
      <c r="R60" s="65" t="e">
        <f t="shared" si="39"/>
        <v>#REF!</v>
      </c>
      <c r="S60" s="65" t="e">
        <f t="shared" si="39"/>
        <v>#REF!</v>
      </c>
      <c r="T60" s="65" t="e">
        <f t="shared" si="39"/>
        <v>#REF!</v>
      </c>
      <c r="U60" s="65" t="e">
        <f t="shared" si="39"/>
        <v>#REF!</v>
      </c>
      <c r="V60" s="67" t="e">
        <f t="shared" si="39"/>
        <v>#REF!</v>
      </c>
      <c r="Z60" s="98"/>
      <c r="AA60" s="99"/>
    </row>
    <row r="61" spans="1:29" ht="15" customHeight="1">
      <c r="A61" s="54"/>
      <c r="B61" s="802"/>
      <c r="C61" s="89">
        <v>1500</v>
      </c>
      <c r="D61" s="64" t="e">
        <f>INT(((($F$7+$AK$3)+(D$22/1000*$F$13)+((D$22+100)*($C61+400)/1000000*$F$11))*$C$21+$F$5)*$C$20)</f>
        <v>#REF!</v>
      </c>
      <c r="E61" s="65" t="e">
        <f t="shared" ref="E61:O61" si="40">INT(((($F$7+$AK$3)+(E$22/1000*$F$13)+((E$22+100)*($C61+400)/1000000*$F$11))*$C$21+$F$5)*$C$20)</f>
        <v>#REF!</v>
      </c>
      <c r="F61" s="65" t="e">
        <f t="shared" si="40"/>
        <v>#REF!</v>
      </c>
      <c r="G61" s="65" t="e">
        <f t="shared" si="40"/>
        <v>#REF!</v>
      </c>
      <c r="H61" s="65" t="e">
        <f t="shared" si="40"/>
        <v>#REF!</v>
      </c>
      <c r="I61" s="65" t="e">
        <f t="shared" si="40"/>
        <v>#REF!</v>
      </c>
      <c r="J61" s="65" t="e">
        <f t="shared" si="40"/>
        <v>#REF!</v>
      </c>
      <c r="K61" s="65" t="e">
        <f t="shared" si="40"/>
        <v>#REF!</v>
      </c>
      <c r="L61" s="65" t="e">
        <f t="shared" si="40"/>
        <v>#REF!</v>
      </c>
      <c r="M61" s="65" t="e">
        <f t="shared" si="40"/>
        <v>#REF!</v>
      </c>
      <c r="N61" s="65" t="e">
        <f t="shared" si="40"/>
        <v>#REF!</v>
      </c>
      <c r="O61" s="65" t="e">
        <f t="shared" si="40"/>
        <v>#REF!</v>
      </c>
      <c r="P61" s="66" t="e">
        <f>INT(((($F$7+$AK$4+$S$6)+(P$22/1000*($F$13+$AA$5))+((P$22+100)*($C61+400)/1000000*$F$11))*$C$21+$F$5)*$C$20)</f>
        <v>#REF!</v>
      </c>
      <c r="Q61" s="65" t="e">
        <f t="shared" ref="Q61:V62" si="41">INT(((($F$7+$AK$4+$S$6)+(Q$22/1000*($F$13+$AA$5))+((Q$22+100)*($C61+400)/1000000*$F$11))*$C$21+$F$5)*$C$20)</f>
        <v>#REF!</v>
      </c>
      <c r="R61" s="65" t="e">
        <f t="shared" si="41"/>
        <v>#REF!</v>
      </c>
      <c r="S61" s="65" t="e">
        <f t="shared" si="41"/>
        <v>#REF!</v>
      </c>
      <c r="T61" s="65" t="e">
        <f t="shared" si="41"/>
        <v>#REF!</v>
      </c>
      <c r="U61" s="65" t="e">
        <f t="shared" si="41"/>
        <v>#REF!</v>
      </c>
      <c r="V61" s="67" t="e">
        <f t="shared" si="41"/>
        <v>#REF!</v>
      </c>
      <c r="Z61" s="98"/>
      <c r="AA61" s="99"/>
    </row>
    <row r="62" spans="1:29" ht="15" customHeight="1">
      <c r="A62" s="54"/>
      <c r="B62" s="802"/>
      <c r="C62" s="89">
        <v>1800</v>
      </c>
      <c r="D62" s="68" t="e">
        <f>INT(((($F$7+$AK$4)+(D$22/1000*$F$13)+((D$22+100)*($C62+400)/1000000*$F$11))*$C$21+$F$5)*$C$20)</f>
        <v>#REF!</v>
      </c>
      <c r="E62" s="69" t="e">
        <f t="shared" ref="E62:O63" si="42">INT(((($F$7+$AK$4)+(E$22/1000*$F$13)+((E$22+100)*($C62+400)/1000000*$F$11))*$C$21+$F$5)*$C$20)</f>
        <v>#REF!</v>
      </c>
      <c r="F62" s="69" t="e">
        <f t="shared" si="42"/>
        <v>#REF!</v>
      </c>
      <c r="G62" s="69" t="e">
        <f t="shared" si="42"/>
        <v>#REF!</v>
      </c>
      <c r="H62" s="69" t="e">
        <f t="shared" si="42"/>
        <v>#REF!</v>
      </c>
      <c r="I62" s="69" t="e">
        <f t="shared" si="42"/>
        <v>#REF!</v>
      </c>
      <c r="J62" s="69" t="e">
        <f t="shared" si="42"/>
        <v>#REF!</v>
      </c>
      <c r="K62" s="69" t="e">
        <f t="shared" si="42"/>
        <v>#REF!</v>
      </c>
      <c r="L62" s="69" t="e">
        <f t="shared" si="42"/>
        <v>#REF!</v>
      </c>
      <c r="M62" s="69" t="e">
        <f t="shared" si="42"/>
        <v>#REF!</v>
      </c>
      <c r="N62" s="69" t="e">
        <f t="shared" si="42"/>
        <v>#REF!</v>
      </c>
      <c r="O62" s="69" t="e">
        <f t="shared" si="42"/>
        <v>#REF!</v>
      </c>
      <c r="P62" s="66" t="e">
        <f>INT(((($F$7+$AK$4+$S$6)+(P$22/1000*($F$13+$AA$5))+((P$22+100)*($C62+400)/1000000*$F$11))*$C$21+$F$5)*$C$20)</f>
        <v>#REF!</v>
      </c>
      <c r="Q62" s="69" t="e">
        <f t="shared" si="41"/>
        <v>#REF!</v>
      </c>
      <c r="R62" s="69" t="e">
        <f t="shared" si="41"/>
        <v>#REF!</v>
      </c>
      <c r="S62" s="69" t="e">
        <f t="shared" si="41"/>
        <v>#REF!</v>
      </c>
      <c r="T62" s="69" t="e">
        <f t="shared" si="41"/>
        <v>#REF!</v>
      </c>
      <c r="U62" s="69" t="e">
        <f t="shared" si="41"/>
        <v>#REF!</v>
      </c>
      <c r="V62" s="70" t="e">
        <f t="shared" si="41"/>
        <v>#REF!</v>
      </c>
      <c r="Z62" s="98"/>
      <c r="AA62" s="99"/>
    </row>
    <row r="63" spans="1:29" ht="15" customHeight="1">
      <c r="A63" s="54"/>
      <c r="B63" s="802"/>
      <c r="C63" s="88">
        <v>2100</v>
      </c>
      <c r="D63" s="64" t="e">
        <f>INT(((($F$7+$AK$4)+(D$22/1000*$F$13)+((D$22+100)*($C63+400)/1000000*$F$11))*$C$21+$F$5)*$C$20)</f>
        <v>#REF!</v>
      </c>
      <c r="E63" s="65" t="e">
        <f t="shared" si="42"/>
        <v>#REF!</v>
      </c>
      <c r="F63" s="65" t="e">
        <f t="shared" si="42"/>
        <v>#REF!</v>
      </c>
      <c r="G63" s="65" t="e">
        <f t="shared" si="42"/>
        <v>#REF!</v>
      </c>
      <c r="H63" s="65" t="e">
        <f t="shared" si="42"/>
        <v>#REF!</v>
      </c>
      <c r="I63" s="65" t="e">
        <f t="shared" si="42"/>
        <v>#REF!</v>
      </c>
      <c r="J63" s="65" t="e">
        <f t="shared" si="42"/>
        <v>#REF!</v>
      </c>
      <c r="K63" s="65" t="e">
        <f t="shared" si="42"/>
        <v>#REF!</v>
      </c>
      <c r="L63" s="65" t="e">
        <f t="shared" si="42"/>
        <v>#REF!</v>
      </c>
      <c r="M63" s="65" t="e">
        <f t="shared" si="42"/>
        <v>#REF!</v>
      </c>
      <c r="N63" s="65" t="e">
        <f t="shared" si="42"/>
        <v>#REF!</v>
      </c>
      <c r="O63" s="65" t="e">
        <f t="shared" si="42"/>
        <v>#REF!</v>
      </c>
      <c r="P63" s="71" t="e">
        <f>INT(((($F$7+$AK$5+$S$6)+(P$22/1000*($F$13+$AA$5))+((P$22+100)*($C63+400)/1000000*$F$11))*$C$21+$F$5)*$C$20)</f>
        <v>#REF!</v>
      </c>
      <c r="Q63" s="65" t="e">
        <f t="shared" ref="Q63:V64" si="43">INT(((($F$7+$AK$5+$S$6)+(Q$22/1000*($F$13+$AA$5))+((Q$22+100)*($C63+400)/1000000*$F$11))*$C$21+$F$5)*$C$20)</f>
        <v>#REF!</v>
      </c>
      <c r="R63" s="65" t="e">
        <f t="shared" si="43"/>
        <v>#REF!</v>
      </c>
      <c r="S63" s="65" t="e">
        <f t="shared" si="43"/>
        <v>#REF!</v>
      </c>
      <c r="T63" s="65" t="e">
        <f t="shared" si="43"/>
        <v>#REF!</v>
      </c>
      <c r="U63" s="65" t="e">
        <f t="shared" si="43"/>
        <v>#REF!</v>
      </c>
      <c r="V63" s="67" t="e">
        <f t="shared" si="43"/>
        <v>#REF!</v>
      </c>
      <c r="W63" s="54"/>
      <c r="X63" s="54"/>
      <c r="Y63" s="54"/>
      <c r="Z63" s="98"/>
      <c r="AA63" s="99"/>
      <c r="AB63" s="54"/>
      <c r="AC63" s="54"/>
    </row>
    <row r="64" spans="1:29" ht="15" customHeight="1" thickBot="1">
      <c r="A64" s="54"/>
      <c r="B64" s="802"/>
      <c r="C64" s="89">
        <v>2400</v>
      </c>
      <c r="D64" s="64" t="e">
        <f>INT(((($F$7+$AK$5)+(D$22/1000*$F$13)+((D$22+100)*($C64+400)/1000000*$F$11))*$C$21+$F$5)*$C$20)</f>
        <v>#REF!</v>
      </c>
      <c r="E64" s="65" t="e">
        <f t="shared" ref="E64:O64" si="44">INT(((($F$7+$AK$5)+(E$22/1000*$F$13)+((E$22+100)*($C64+400)/1000000*$F$11))*$C$21+$F$5)*$C$20)</f>
        <v>#REF!</v>
      </c>
      <c r="F64" s="65" t="e">
        <f t="shared" si="44"/>
        <v>#REF!</v>
      </c>
      <c r="G64" s="65" t="e">
        <f t="shared" si="44"/>
        <v>#REF!</v>
      </c>
      <c r="H64" s="65" t="e">
        <f t="shared" si="44"/>
        <v>#REF!</v>
      </c>
      <c r="I64" s="65" t="e">
        <f t="shared" si="44"/>
        <v>#REF!</v>
      </c>
      <c r="J64" s="65" t="e">
        <f t="shared" si="44"/>
        <v>#REF!</v>
      </c>
      <c r="K64" s="65" t="e">
        <f t="shared" si="44"/>
        <v>#REF!</v>
      </c>
      <c r="L64" s="65" t="e">
        <f t="shared" si="44"/>
        <v>#REF!</v>
      </c>
      <c r="M64" s="65" t="e">
        <f t="shared" si="44"/>
        <v>#REF!</v>
      </c>
      <c r="N64" s="65" t="e">
        <f t="shared" si="44"/>
        <v>#REF!</v>
      </c>
      <c r="O64" s="65" t="e">
        <f t="shared" si="44"/>
        <v>#REF!</v>
      </c>
      <c r="P64" s="66" t="e">
        <f>INT(((($F$7+$AK$5+$S$6)+(P$22/1000*($F$13+$AA$5))+((P$22+100)*($C64+400)/1000000*$F$11))*$C$21+$F$5)*$C$20)</f>
        <v>#REF!</v>
      </c>
      <c r="Q64" s="65" t="e">
        <f t="shared" si="43"/>
        <v>#REF!</v>
      </c>
      <c r="R64" s="65" t="e">
        <f t="shared" si="43"/>
        <v>#REF!</v>
      </c>
      <c r="S64" s="65" t="e">
        <f t="shared" si="43"/>
        <v>#REF!</v>
      </c>
      <c r="T64" s="65" t="e">
        <f t="shared" si="43"/>
        <v>#REF!</v>
      </c>
      <c r="U64" s="65" t="e">
        <f t="shared" si="43"/>
        <v>#REF!</v>
      </c>
      <c r="V64" s="67" t="e">
        <f t="shared" si="43"/>
        <v>#REF!</v>
      </c>
      <c r="W64" s="54"/>
      <c r="X64" s="54"/>
      <c r="Y64" s="54"/>
      <c r="Z64" s="98"/>
      <c r="AA64" s="99"/>
      <c r="AB64" s="54"/>
      <c r="AC64" s="54"/>
    </row>
    <row r="65" spans="1:29" ht="15" customHeight="1">
      <c r="A65" s="54"/>
      <c r="B65" s="802"/>
      <c r="C65" s="89">
        <v>2700</v>
      </c>
      <c r="D65" s="64" t="e">
        <f>INT(((($F$7+$AK$6)+(D$22/1000*$F$13)+((D$22+100)*($C65+400)/1000000*$F$11))*$C$21+$F$5)*$C$20)</f>
        <v>#REF!</v>
      </c>
      <c r="E65" s="65" t="e">
        <f t="shared" ref="E65:I66" si="45">INT(((($F$7+$AK$6)+(E$22/1000*$F$13)+((E$22+100)*($C65+400)/1000000*$F$11))*$C$21+$F$5)*$C$20)</f>
        <v>#REF!</v>
      </c>
      <c r="F65" s="65" t="e">
        <f t="shared" si="45"/>
        <v>#REF!</v>
      </c>
      <c r="G65" s="65" t="e">
        <f t="shared" si="45"/>
        <v>#REF!</v>
      </c>
      <c r="H65" s="65" t="e">
        <f t="shared" si="45"/>
        <v>#REF!</v>
      </c>
      <c r="I65" s="65" t="e">
        <f t="shared" si="45"/>
        <v>#REF!</v>
      </c>
      <c r="J65" s="72" t="e">
        <f t="shared" ref="J65:L66" si="46">INT(((($F$7+$AK$6+$S$6)+(J$22/1000*$F$13)+((J$22+100)*($C65+400)/1000000*$F$11))*$C$21+$F$5)*$C$20)</f>
        <v>#REF!</v>
      </c>
      <c r="K65" s="73" t="e">
        <f t="shared" si="46"/>
        <v>#REF!</v>
      </c>
      <c r="L65" s="73" t="e">
        <f t="shared" si="46"/>
        <v>#REF!</v>
      </c>
      <c r="M65" s="74" t="e">
        <f>INT(((($F$7+$AK$6+$S$6)+(M$22/1000*$F$13)+((M$22+100)*($C65+400)/1000000*$F$11))*$C$21+$F$5)*$C$20)</f>
        <v>#REF!</v>
      </c>
      <c r="N65" s="523" t="e">
        <f t="shared" ref="N65:O66" si="47">INT(((($F$7+$AK$6+$S$6)+(N$22/1000*($F$13+$AA$5))+((N$22+100)*($C65+400)/1000000*$F$11))*$C$21+$F$5)*$C$20)</f>
        <v>#REF!</v>
      </c>
      <c r="O65" s="61" t="e">
        <f t="shared" si="47"/>
        <v>#REF!</v>
      </c>
      <c r="P65" s="65" t="e">
        <f>INT(((($F$7+$AK$6+$S$6)+(P$22/1000*($F$13+$AA$5))+((P$22+100)*($C65+400)/1000000*$F$11))*$C$21+$F$5)*$C$20)</f>
        <v>#REF!</v>
      </c>
      <c r="Q65" s="65" t="e">
        <f t="shared" ref="Q65:V66" si="48">INT(((($F$7+$AK$6+$S$6)+(Q$22/1000*($F$13+$AA$5))+((Q$22+100)*($C65+400)/1000000*$F$11))*$C$21+$F$5)*$C$20)</f>
        <v>#REF!</v>
      </c>
      <c r="R65" s="65" t="e">
        <f t="shared" si="48"/>
        <v>#REF!</v>
      </c>
      <c r="S65" s="65" t="e">
        <f t="shared" si="48"/>
        <v>#REF!</v>
      </c>
      <c r="T65" s="65" t="e">
        <f t="shared" si="48"/>
        <v>#REF!</v>
      </c>
      <c r="U65" s="65" t="e">
        <f t="shared" si="48"/>
        <v>#REF!</v>
      </c>
      <c r="V65" s="67" t="e">
        <f t="shared" si="48"/>
        <v>#REF!</v>
      </c>
      <c r="Y65" s="92"/>
      <c r="Z65" s="98"/>
      <c r="AA65" s="99"/>
      <c r="AB65" s="54"/>
      <c r="AC65" s="54"/>
    </row>
    <row r="66" spans="1:29" ht="15" customHeight="1" thickBot="1">
      <c r="A66" s="54"/>
      <c r="B66" s="802"/>
      <c r="C66" s="89">
        <v>3000</v>
      </c>
      <c r="D66" s="75" t="e">
        <f>INT(((($F$7+$AK$6)+(D$22/1000*$F$13)+((D$22+100)*($C66+400)/1000000*$F$11))*$C$21+$F$5)*$C$20)</f>
        <v>#REF!</v>
      </c>
      <c r="E66" s="76" t="e">
        <f t="shared" si="45"/>
        <v>#REF!</v>
      </c>
      <c r="F66" s="76" t="e">
        <f t="shared" si="45"/>
        <v>#REF!</v>
      </c>
      <c r="G66" s="76" t="e">
        <f t="shared" si="45"/>
        <v>#REF!</v>
      </c>
      <c r="H66" s="76" t="e">
        <f t="shared" si="45"/>
        <v>#REF!</v>
      </c>
      <c r="I66" s="76" t="e">
        <f t="shared" si="45"/>
        <v>#REF!</v>
      </c>
      <c r="J66" s="77" t="e">
        <f t="shared" si="46"/>
        <v>#REF!</v>
      </c>
      <c r="K66" s="76" t="e">
        <f t="shared" si="46"/>
        <v>#REF!</v>
      </c>
      <c r="L66" s="76" t="e">
        <f t="shared" si="46"/>
        <v>#REF!</v>
      </c>
      <c r="M66" s="78" t="e">
        <f>INT(((($F$7+$AK$6+$S$6)+(M$22/1000*$F$13)+((M$22+100)*($C66+400)/1000000*$F$11))*$C$21+$F$5)*$C$20)</f>
        <v>#REF!</v>
      </c>
      <c r="N66" s="75" t="e">
        <f t="shared" si="47"/>
        <v>#REF!</v>
      </c>
      <c r="O66" s="76" t="e">
        <f t="shared" si="47"/>
        <v>#REF!</v>
      </c>
      <c r="P66" s="76" t="e">
        <f>INT(((($F$7+$AK$6+$S$6)+(P$22/1000*($F$13+$AA$5))+((P$22+100)*($C66+400)/1000000*$F$11))*$C$21+$F$5)*$C$20)</f>
        <v>#REF!</v>
      </c>
      <c r="Q66" s="76" t="e">
        <f t="shared" si="48"/>
        <v>#REF!</v>
      </c>
      <c r="R66" s="76" t="e">
        <f t="shared" si="48"/>
        <v>#REF!</v>
      </c>
      <c r="S66" s="76" t="e">
        <f t="shared" si="48"/>
        <v>#REF!</v>
      </c>
      <c r="T66" s="76" t="e">
        <f t="shared" si="48"/>
        <v>#REF!</v>
      </c>
      <c r="U66" s="76" t="e">
        <f t="shared" si="48"/>
        <v>#REF!</v>
      </c>
      <c r="V66" s="78" t="e">
        <f>INT(((($F$7+$AK$6+$S$6)+(V$22/1000*($F$13+$AA$5))+((V$22+100)*($C66+400)/1000000*$F$11))*$C$21+$F$5)*$C$20)</f>
        <v>#REF!</v>
      </c>
      <c r="Y66" s="92"/>
      <c r="Z66" s="98"/>
      <c r="AA66" s="99"/>
      <c r="AB66" s="54"/>
      <c r="AC66" s="54"/>
    </row>
    <row r="67" spans="1:29" ht="12.95" customHeight="1">
      <c r="A67" s="54"/>
      <c r="B67" s="54"/>
      <c r="C67" s="92"/>
      <c r="D67" s="80"/>
      <c r="E67" s="80"/>
      <c r="F67" s="80"/>
      <c r="G67" s="80"/>
      <c r="H67" s="81"/>
      <c r="I67" s="80"/>
      <c r="J67" s="80" t="s">
        <v>789</v>
      </c>
      <c r="K67" s="82"/>
      <c r="L67" s="80"/>
      <c r="M67" s="81"/>
      <c r="N67" s="80"/>
      <c r="O67" s="80" t="s">
        <v>790</v>
      </c>
      <c r="P67" s="80"/>
      <c r="Q67" s="80"/>
      <c r="R67" s="80"/>
      <c r="S67" s="80"/>
      <c r="T67" s="81"/>
      <c r="U67" s="80"/>
      <c r="V67" s="80"/>
      <c r="Y67" s="92"/>
      <c r="Z67" s="98"/>
      <c r="AA67" s="99"/>
      <c r="AB67" s="54"/>
      <c r="AC67" s="54"/>
    </row>
    <row r="68" spans="1:29" ht="20.100000000000001" customHeight="1">
      <c r="A68" s="54"/>
      <c r="B68" s="52"/>
      <c r="C68" s="53"/>
      <c r="D68" s="803" t="s">
        <v>52</v>
      </c>
      <c r="E68" s="803"/>
      <c r="F68" s="803"/>
      <c r="G68" s="803"/>
      <c r="H68" s="803"/>
      <c r="I68" s="803"/>
      <c r="J68" s="803"/>
      <c r="K68" s="803"/>
      <c r="L68" s="803"/>
      <c r="M68" s="803"/>
      <c r="N68" s="803"/>
      <c r="O68" s="803"/>
      <c r="P68" s="803"/>
      <c r="Q68" s="803"/>
      <c r="R68" s="803"/>
      <c r="S68" s="803"/>
      <c r="T68" s="803"/>
      <c r="U68" s="803"/>
      <c r="V68" s="803"/>
      <c r="Y68" s="92"/>
      <c r="Z68" s="98"/>
      <c r="AA68" s="98"/>
      <c r="AB68" s="54"/>
      <c r="AC68" s="54"/>
    </row>
    <row r="69" spans="1:29" ht="20.100000000000001" customHeight="1">
      <c r="A69" s="54"/>
      <c r="B69" s="52"/>
      <c r="C69" s="53"/>
      <c r="D69" s="825" t="s">
        <v>79</v>
      </c>
      <c r="E69" s="825"/>
      <c r="F69" s="825"/>
      <c r="G69" s="825"/>
      <c r="H69" s="825"/>
      <c r="I69" s="825"/>
      <c r="J69" s="825"/>
      <c r="K69" s="825"/>
      <c r="L69" s="825"/>
      <c r="M69" s="825"/>
      <c r="N69" s="825"/>
      <c r="O69" s="825"/>
      <c r="P69" s="825"/>
      <c r="Q69" s="825"/>
      <c r="R69" s="825"/>
      <c r="S69" s="825"/>
      <c r="T69" s="825"/>
      <c r="U69" s="825"/>
      <c r="V69" s="825"/>
      <c r="Y69" s="92"/>
      <c r="Z69" s="98"/>
      <c r="AA69" s="98"/>
      <c r="AB69" s="54"/>
      <c r="AC69" s="54"/>
    </row>
    <row r="70" spans="1:29" ht="15" customHeight="1" thickBot="1">
      <c r="A70" s="54"/>
      <c r="B70" s="54"/>
      <c r="C70" s="55"/>
      <c r="D70" s="56">
        <v>600</v>
      </c>
      <c r="E70" s="57">
        <v>750</v>
      </c>
      <c r="F70" s="56">
        <v>900</v>
      </c>
      <c r="G70" s="57">
        <v>1050</v>
      </c>
      <c r="H70" s="56">
        <v>1200</v>
      </c>
      <c r="I70" s="57">
        <v>1350</v>
      </c>
      <c r="J70" s="56">
        <v>1500</v>
      </c>
      <c r="K70" s="57">
        <v>1650</v>
      </c>
      <c r="L70" s="56">
        <v>1800</v>
      </c>
      <c r="M70" s="57">
        <v>1950</v>
      </c>
      <c r="N70" s="56">
        <v>2100</v>
      </c>
      <c r="O70" s="58">
        <v>2250</v>
      </c>
      <c r="P70" s="59">
        <v>2400</v>
      </c>
      <c r="Q70" s="57">
        <v>2550</v>
      </c>
      <c r="R70" s="56">
        <v>2700</v>
      </c>
      <c r="S70" s="57">
        <v>2850</v>
      </c>
      <c r="T70" s="56">
        <v>3000</v>
      </c>
      <c r="U70" s="57">
        <v>3150</v>
      </c>
      <c r="V70" s="57">
        <v>3200</v>
      </c>
      <c r="W70" s="92"/>
      <c r="X70" s="54"/>
      <c r="Y70" s="54"/>
      <c r="Z70" s="98"/>
      <c r="AA70" s="98"/>
      <c r="AB70" s="54"/>
      <c r="AC70" s="54"/>
    </row>
    <row r="71" spans="1:29" ht="15" customHeight="1">
      <c r="A71" s="54"/>
      <c r="B71" s="802" t="s">
        <v>82</v>
      </c>
      <c r="C71" s="60">
        <v>900</v>
      </c>
      <c r="D71" s="523" t="e">
        <f>INT(((($F$7+$AK$2)+(D$22/1000*$F$13)+((D$22+100)*($C71+400)/1000000*$F$12))*$C$21+$F$5)*$C$20)</f>
        <v>#REF!</v>
      </c>
      <c r="E71" s="61" t="e">
        <f t="shared" ref="E71:O72" si="49">INT(((($F$7+$AK$2)+(E$22/1000*$F$13)+((E$22+100)*($C71+400)/1000000*$F$12))*$C$21+$F$5)*$C$20)</f>
        <v>#REF!</v>
      </c>
      <c r="F71" s="61" t="e">
        <f t="shared" si="49"/>
        <v>#REF!</v>
      </c>
      <c r="G71" s="61" t="e">
        <f t="shared" si="49"/>
        <v>#REF!</v>
      </c>
      <c r="H71" s="61" t="e">
        <f t="shared" si="49"/>
        <v>#REF!</v>
      </c>
      <c r="I71" s="61" t="e">
        <f t="shared" si="49"/>
        <v>#REF!</v>
      </c>
      <c r="J71" s="61" t="e">
        <f t="shared" si="49"/>
        <v>#REF!</v>
      </c>
      <c r="K71" s="61" t="e">
        <f t="shared" si="49"/>
        <v>#REF!</v>
      </c>
      <c r="L71" s="61" t="e">
        <f t="shared" si="49"/>
        <v>#REF!</v>
      </c>
      <c r="M71" s="61" t="e">
        <f t="shared" si="49"/>
        <v>#REF!</v>
      </c>
      <c r="N71" s="61" t="e">
        <f t="shared" si="49"/>
        <v>#REF!</v>
      </c>
      <c r="O71" s="61" t="e">
        <f t="shared" si="49"/>
        <v>#REF!</v>
      </c>
      <c r="P71" s="62" t="e">
        <f>INT(((($F$7+$AK$2+$S$6)+(P$22/1000*($F$13+$AA$5))+((P$22+100)*($C71+400)/1000000*$F$12))*$C$21+$F$5)*$C$20)</f>
        <v>#REF!</v>
      </c>
      <c r="Q71" s="61" t="e">
        <f t="shared" ref="Q71:V72" si="50">INT(((($F$7+$AK$2+$S$6)+(Q$22/1000*($F$13+$AA$5))+((Q$22+100)*($C71+400)/1000000*$F$12))*$C$21+$F$5)*$C$20)</f>
        <v>#REF!</v>
      </c>
      <c r="R71" s="61" t="e">
        <f t="shared" si="50"/>
        <v>#REF!</v>
      </c>
      <c r="S71" s="61" t="e">
        <f t="shared" si="50"/>
        <v>#REF!</v>
      </c>
      <c r="T71" s="61" t="e">
        <f t="shared" si="50"/>
        <v>#REF!</v>
      </c>
      <c r="U71" s="61" t="e">
        <f t="shared" si="50"/>
        <v>#REF!</v>
      </c>
      <c r="V71" s="777" t="e">
        <f t="shared" si="50"/>
        <v>#REF!</v>
      </c>
      <c r="W71" s="92"/>
      <c r="X71" s="54"/>
      <c r="Y71" s="54"/>
      <c r="Z71" s="98"/>
      <c r="AA71" s="98"/>
      <c r="AB71" s="54"/>
      <c r="AC71" s="54"/>
    </row>
    <row r="72" spans="1:29" ht="15" customHeight="1">
      <c r="A72" s="54"/>
      <c r="B72" s="802"/>
      <c r="C72" s="63">
        <v>1200</v>
      </c>
      <c r="D72" s="64" t="e">
        <f>INT(((($F$7+$AK$2)+(D$22/1000*$F$13)+((D$22+100)*($C72+400)/1000000*$F$12))*$C$21+$F$5)*$C$20)</f>
        <v>#REF!</v>
      </c>
      <c r="E72" s="65" t="e">
        <f t="shared" si="49"/>
        <v>#REF!</v>
      </c>
      <c r="F72" s="65" t="e">
        <f t="shared" si="49"/>
        <v>#REF!</v>
      </c>
      <c r="G72" s="65" t="e">
        <f t="shared" si="49"/>
        <v>#REF!</v>
      </c>
      <c r="H72" s="65" t="e">
        <f t="shared" si="49"/>
        <v>#REF!</v>
      </c>
      <c r="I72" s="65" t="e">
        <f t="shared" si="49"/>
        <v>#REF!</v>
      </c>
      <c r="J72" s="65" t="e">
        <f t="shared" si="49"/>
        <v>#REF!</v>
      </c>
      <c r="K72" s="65" t="e">
        <f t="shared" si="49"/>
        <v>#REF!</v>
      </c>
      <c r="L72" s="65" t="e">
        <f t="shared" si="49"/>
        <v>#REF!</v>
      </c>
      <c r="M72" s="65" t="e">
        <f t="shared" si="49"/>
        <v>#REF!</v>
      </c>
      <c r="N72" s="65" t="e">
        <f t="shared" si="49"/>
        <v>#REF!</v>
      </c>
      <c r="O72" s="65" t="e">
        <f t="shared" si="49"/>
        <v>#REF!</v>
      </c>
      <c r="P72" s="66" t="e">
        <f>INT(((($F$7+$AK$2+$S$6)+(P$22/1000*($F$13+$AA$5))+((P$22+100)*($C72+400)/1000000*$F$12))*$C$21+$F$5)*$C$20)</f>
        <v>#REF!</v>
      </c>
      <c r="Q72" s="65" t="e">
        <f t="shared" si="50"/>
        <v>#REF!</v>
      </c>
      <c r="R72" s="65" t="e">
        <f t="shared" si="50"/>
        <v>#REF!</v>
      </c>
      <c r="S72" s="65" t="e">
        <f t="shared" si="50"/>
        <v>#REF!</v>
      </c>
      <c r="T72" s="65" t="e">
        <f t="shared" si="50"/>
        <v>#REF!</v>
      </c>
      <c r="U72" s="65" t="e">
        <f t="shared" si="50"/>
        <v>#REF!</v>
      </c>
      <c r="V72" s="67" t="e">
        <f t="shared" si="50"/>
        <v>#REF!</v>
      </c>
      <c r="W72" s="92"/>
      <c r="X72" s="54"/>
      <c r="Y72" s="54"/>
      <c r="Z72" s="98"/>
      <c r="AA72" s="98"/>
      <c r="AB72" s="54"/>
      <c r="AC72" s="54"/>
    </row>
    <row r="73" spans="1:29" ht="15" customHeight="1">
      <c r="A73" s="54"/>
      <c r="B73" s="802"/>
      <c r="C73" s="63">
        <v>1500</v>
      </c>
      <c r="D73" s="64" t="e">
        <f>INT(((($F$7+$AK$3)+(D$22/1000*$F$13)+((D$22+100)*($C73+400)/1000000*$F$12))*$C$21+$F$5)*$C$20)</f>
        <v>#REF!</v>
      </c>
      <c r="E73" s="65" t="e">
        <f t="shared" ref="E73:O73" si="51">INT(((($F$7+$AK$3)+(E$22/1000*$F$13)+((E$22+100)*($C73+400)/1000000*$F$12))*$C$21+$F$5)*$C$20)</f>
        <v>#REF!</v>
      </c>
      <c r="F73" s="65" t="e">
        <f t="shared" si="51"/>
        <v>#REF!</v>
      </c>
      <c r="G73" s="65" t="e">
        <f t="shared" si="51"/>
        <v>#REF!</v>
      </c>
      <c r="H73" s="65" t="e">
        <f t="shared" si="51"/>
        <v>#REF!</v>
      </c>
      <c r="I73" s="65" t="e">
        <f t="shared" si="51"/>
        <v>#REF!</v>
      </c>
      <c r="J73" s="65" t="e">
        <f t="shared" si="51"/>
        <v>#REF!</v>
      </c>
      <c r="K73" s="65" t="e">
        <f t="shared" si="51"/>
        <v>#REF!</v>
      </c>
      <c r="L73" s="65" t="e">
        <f t="shared" si="51"/>
        <v>#REF!</v>
      </c>
      <c r="M73" s="65" t="e">
        <f t="shared" si="51"/>
        <v>#REF!</v>
      </c>
      <c r="N73" s="65" t="e">
        <f t="shared" si="51"/>
        <v>#REF!</v>
      </c>
      <c r="O73" s="65" t="e">
        <f t="shared" si="51"/>
        <v>#REF!</v>
      </c>
      <c r="P73" s="66" t="e">
        <f>INT(((($F$7+$AK$4+$S$6)+(P$22/1000*($F$13+$AA$5))+((P$22+100)*($C73+400)/1000000*$F$12))*$C$21+$F$5)*$C$20)</f>
        <v>#REF!</v>
      </c>
      <c r="Q73" s="65" t="e">
        <f t="shared" ref="Q73:V74" si="52">INT(((($F$7+$AK$4+$S$6)+(Q$22/1000*($F$13+$AA$5))+((Q$22+100)*($C73+400)/1000000*$F$12))*$C$21+$F$5)*$C$20)</f>
        <v>#REF!</v>
      </c>
      <c r="R73" s="65" t="e">
        <f t="shared" si="52"/>
        <v>#REF!</v>
      </c>
      <c r="S73" s="65" t="e">
        <f t="shared" si="52"/>
        <v>#REF!</v>
      </c>
      <c r="T73" s="65" t="e">
        <f t="shared" si="52"/>
        <v>#REF!</v>
      </c>
      <c r="U73" s="65" t="e">
        <f t="shared" si="52"/>
        <v>#REF!</v>
      </c>
      <c r="V73" s="67" t="e">
        <f t="shared" si="52"/>
        <v>#REF!</v>
      </c>
      <c r="W73" s="92"/>
      <c r="X73" s="54"/>
      <c r="Y73" s="54"/>
      <c r="Z73" s="98"/>
      <c r="AA73" s="98"/>
      <c r="AB73" s="54"/>
      <c r="AC73" s="54"/>
    </row>
    <row r="74" spans="1:29" ht="15" customHeight="1">
      <c r="A74" s="54"/>
      <c r="B74" s="802"/>
      <c r="C74" s="63">
        <v>1800</v>
      </c>
      <c r="D74" s="68" t="e">
        <f>INT(((($F$7+$AK$4)+(D$22/1000*$F$13)+((D$22+100)*($C74+400)/1000000*$F$12))*$C$21+$F$5)*$C$20)</f>
        <v>#REF!</v>
      </c>
      <c r="E74" s="69" t="e">
        <f t="shared" ref="E74:O75" si="53">INT(((($F$7+$AK$4)+(E$22/1000*$F$13)+((E$22+100)*($C74+400)/1000000*$F$12))*$C$21+$F$5)*$C$20)</f>
        <v>#REF!</v>
      </c>
      <c r="F74" s="69" t="e">
        <f t="shared" si="53"/>
        <v>#REF!</v>
      </c>
      <c r="G74" s="69" t="e">
        <f t="shared" si="53"/>
        <v>#REF!</v>
      </c>
      <c r="H74" s="69" t="e">
        <f t="shared" si="53"/>
        <v>#REF!</v>
      </c>
      <c r="I74" s="69" t="e">
        <f t="shared" si="53"/>
        <v>#REF!</v>
      </c>
      <c r="J74" s="69" t="e">
        <f t="shared" si="53"/>
        <v>#REF!</v>
      </c>
      <c r="K74" s="69" t="e">
        <f t="shared" si="53"/>
        <v>#REF!</v>
      </c>
      <c r="L74" s="69" t="e">
        <f t="shared" si="53"/>
        <v>#REF!</v>
      </c>
      <c r="M74" s="69" t="e">
        <f t="shared" si="53"/>
        <v>#REF!</v>
      </c>
      <c r="N74" s="69" t="e">
        <f t="shared" si="53"/>
        <v>#REF!</v>
      </c>
      <c r="O74" s="69" t="e">
        <f t="shared" si="53"/>
        <v>#REF!</v>
      </c>
      <c r="P74" s="66" t="e">
        <f>INT(((($F$7+$AK$4+$S$6)+(P$22/1000*($F$13+$AA$5))+((P$22+100)*($C74+400)/1000000*$F$12))*$C$21+$F$5)*$C$20)</f>
        <v>#REF!</v>
      </c>
      <c r="Q74" s="69" t="e">
        <f t="shared" si="52"/>
        <v>#REF!</v>
      </c>
      <c r="R74" s="69" t="e">
        <f t="shared" si="52"/>
        <v>#REF!</v>
      </c>
      <c r="S74" s="69" t="e">
        <f t="shared" si="52"/>
        <v>#REF!</v>
      </c>
      <c r="T74" s="69" t="e">
        <f t="shared" si="52"/>
        <v>#REF!</v>
      </c>
      <c r="U74" s="69" t="e">
        <f t="shared" si="52"/>
        <v>#REF!</v>
      </c>
      <c r="V74" s="70" t="e">
        <f t="shared" si="52"/>
        <v>#REF!</v>
      </c>
      <c r="W74" s="92"/>
      <c r="X74" s="54"/>
      <c r="Y74" s="54"/>
      <c r="Z74" s="98"/>
      <c r="AA74" s="98"/>
      <c r="AB74" s="54"/>
      <c r="AC74" s="54"/>
    </row>
    <row r="75" spans="1:29" ht="15" customHeight="1">
      <c r="A75" s="54"/>
      <c r="B75" s="802"/>
      <c r="C75" s="60">
        <v>2100</v>
      </c>
      <c r="D75" s="64" t="e">
        <f>INT(((($F$7+$AK$4)+(D$22/1000*$F$13)+((D$22+100)*($C75+400)/1000000*$F$12))*$C$21+$F$5)*$C$20)</f>
        <v>#REF!</v>
      </c>
      <c r="E75" s="65" t="e">
        <f t="shared" si="53"/>
        <v>#REF!</v>
      </c>
      <c r="F75" s="65" t="e">
        <f t="shared" si="53"/>
        <v>#REF!</v>
      </c>
      <c r="G75" s="65" t="e">
        <f t="shared" si="53"/>
        <v>#REF!</v>
      </c>
      <c r="H75" s="65" t="e">
        <f t="shared" si="53"/>
        <v>#REF!</v>
      </c>
      <c r="I75" s="65" t="e">
        <f t="shared" si="53"/>
        <v>#REF!</v>
      </c>
      <c r="J75" s="65" t="e">
        <f t="shared" si="53"/>
        <v>#REF!</v>
      </c>
      <c r="K75" s="65" t="e">
        <f t="shared" si="53"/>
        <v>#REF!</v>
      </c>
      <c r="L75" s="65" t="e">
        <f t="shared" si="53"/>
        <v>#REF!</v>
      </c>
      <c r="M75" s="65" t="e">
        <f t="shared" si="53"/>
        <v>#REF!</v>
      </c>
      <c r="N75" s="65" t="e">
        <f t="shared" si="53"/>
        <v>#REF!</v>
      </c>
      <c r="O75" s="65" t="e">
        <f t="shared" si="53"/>
        <v>#REF!</v>
      </c>
      <c r="P75" s="71" t="e">
        <f>INT(((($F$7+$AK$5+$S$6)+(P$22/1000*($F$13+$AA$5))+((P$22+100)*($C75+400)/1000000*$F$12))*$C$21+$F$5)*$C$20)</f>
        <v>#REF!</v>
      </c>
      <c r="Q75" s="65" t="e">
        <f t="shared" ref="Q75:V76" si="54">INT(((($F$7+$AK$5+$S$6)+(Q$22/1000*($F$13+$AA$5))+((Q$22+100)*($C75+400)/1000000*$F$12))*$C$21+$F$5)*$C$20)</f>
        <v>#REF!</v>
      </c>
      <c r="R75" s="65" t="e">
        <f t="shared" si="54"/>
        <v>#REF!</v>
      </c>
      <c r="S75" s="65" t="e">
        <f t="shared" si="54"/>
        <v>#REF!</v>
      </c>
      <c r="T75" s="65" t="e">
        <f t="shared" si="54"/>
        <v>#REF!</v>
      </c>
      <c r="U75" s="65" t="e">
        <f t="shared" si="54"/>
        <v>#REF!</v>
      </c>
      <c r="V75" s="67" t="e">
        <f t="shared" si="54"/>
        <v>#REF!</v>
      </c>
      <c r="W75" s="54"/>
      <c r="X75" s="54"/>
      <c r="Y75" s="54"/>
      <c r="Z75" s="98"/>
      <c r="AA75" s="98"/>
      <c r="AB75" s="54"/>
      <c r="AC75" s="54"/>
    </row>
    <row r="76" spans="1:29" ht="15" customHeight="1" thickBot="1">
      <c r="A76" s="54"/>
      <c r="B76" s="802"/>
      <c r="C76" s="63">
        <v>2400</v>
      </c>
      <c r="D76" s="64" t="e">
        <f>INT(((($F$7+$AK$5)+(D$22/1000*$F$13)+((D$22+100)*($C76+400)/1000000*$F$12))*$C$21+$F$5)*$C$20)</f>
        <v>#REF!</v>
      </c>
      <c r="E76" s="65" t="e">
        <f t="shared" ref="E76:O76" si="55">INT(((($F$7+$AK$5)+(E$22/1000*$F$13)+((E$22+100)*($C76+400)/1000000*$F$12))*$C$21+$F$5)*$C$20)</f>
        <v>#REF!</v>
      </c>
      <c r="F76" s="65" t="e">
        <f t="shared" si="55"/>
        <v>#REF!</v>
      </c>
      <c r="G76" s="65" t="e">
        <f t="shared" si="55"/>
        <v>#REF!</v>
      </c>
      <c r="H76" s="65" t="e">
        <f t="shared" si="55"/>
        <v>#REF!</v>
      </c>
      <c r="I76" s="65" t="e">
        <f t="shared" si="55"/>
        <v>#REF!</v>
      </c>
      <c r="J76" s="65" t="e">
        <f t="shared" si="55"/>
        <v>#REF!</v>
      </c>
      <c r="K76" s="65" t="e">
        <f t="shared" si="55"/>
        <v>#REF!</v>
      </c>
      <c r="L76" s="65" t="e">
        <f t="shared" si="55"/>
        <v>#REF!</v>
      </c>
      <c r="M76" s="65" t="e">
        <f t="shared" si="55"/>
        <v>#REF!</v>
      </c>
      <c r="N76" s="65" t="e">
        <f t="shared" si="55"/>
        <v>#REF!</v>
      </c>
      <c r="O76" s="65" t="e">
        <f t="shared" si="55"/>
        <v>#REF!</v>
      </c>
      <c r="P76" s="66" t="e">
        <f>INT(((($F$7+$AK$5+$S$6)+(P$22/1000*($F$13+$AA$5))+((P$22+100)*($C76+400)/1000000*$F$12))*$C$21+$F$5)*$C$20)</f>
        <v>#REF!</v>
      </c>
      <c r="Q76" s="65" t="e">
        <f t="shared" si="54"/>
        <v>#REF!</v>
      </c>
      <c r="R76" s="65" t="e">
        <f t="shared" si="54"/>
        <v>#REF!</v>
      </c>
      <c r="S76" s="65" t="e">
        <f t="shared" si="54"/>
        <v>#REF!</v>
      </c>
      <c r="T76" s="65" t="e">
        <f t="shared" si="54"/>
        <v>#REF!</v>
      </c>
      <c r="U76" s="65" t="e">
        <f t="shared" si="54"/>
        <v>#REF!</v>
      </c>
      <c r="V76" s="67" t="e">
        <f t="shared" si="54"/>
        <v>#REF!</v>
      </c>
      <c r="W76" s="93"/>
      <c r="X76" s="93"/>
      <c r="Y76" s="93"/>
      <c r="Z76" s="98"/>
      <c r="AA76" s="98"/>
      <c r="AB76" s="54"/>
      <c r="AC76" s="54"/>
    </row>
    <row r="77" spans="1:29" ht="15" customHeight="1">
      <c r="A77" s="54"/>
      <c r="B77" s="802"/>
      <c r="C77" s="63">
        <v>2700</v>
      </c>
      <c r="D77" s="64" t="e">
        <f>INT(((($F$7+$AK$6)+(D$22/1000*$F$13)+((D$22+100)*($C77+400)/1000000*$F$12))*$C$21+$F$5)*$C$20)</f>
        <v>#REF!</v>
      </c>
      <c r="E77" s="65" t="e">
        <f t="shared" ref="E77:I78" si="56">INT(((($F$7+$AK$6)+(E$22/1000*$F$13)+((E$22+100)*($C77+400)/1000000*$F$12))*$C$21+$F$5)*$C$20)</f>
        <v>#REF!</v>
      </c>
      <c r="F77" s="65" t="e">
        <f t="shared" si="56"/>
        <v>#REF!</v>
      </c>
      <c r="G77" s="65" t="e">
        <f t="shared" si="56"/>
        <v>#REF!</v>
      </c>
      <c r="H77" s="65" t="e">
        <f t="shared" si="56"/>
        <v>#REF!</v>
      </c>
      <c r="I77" s="65" t="e">
        <f t="shared" si="56"/>
        <v>#REF!</v>
      </c>
      <c r="J77" s="72" t="e">
        <f t="shared" ref="J77:L78" si="57">INT(((($F$7+$AK$6+$S$6)+(J$22/1000*$F$13)+((J$22+100)*($C77+400)/1000000*$F$12))*$C$21+$F$5)*$C$20)</f>
        <v>#REF!</v>
      </c>
      <c r="K77" s="73" t="e">
        <f t="shared" si="57"/>
        <v>#REF!</v>
      </c>
      <c r="L77" s="73" t="e">
        <f t="shared" si="57"/>
        <v>#REF!</v>
      </c>
      <c r="M77" s="74" t="e">
        <f>INT(((($F$7+$AK$6+$S$6)+(M$22/1000*$F$13)+((M$22+100)*($C77+400)/1000000*$F$12))*$C$21+$F$5)*$C$20)</f>
        <v>#REF!</v>
      </c>
      <c r="N77" s="523" t="e">
        <f t="shared" ref="N77:O78" si="58">INT(((($F$7+$AK$6+$S$6)+(N$22/1000*($F$13+$AA$5))+((N$22+100)*($C77+400)/1000000*$F$12))*$C$21+$F$5)*$C$20)</f>
        <v>#REF!</v>
      </c>
      <c r="O77" s="61" t="e">
        <f t="shared" si="58"/>
        <v>#REF!</v>
      </c>
      <c r="P77" s="65" t="e">
        <f>INT(((($F$7+$AK$6+$S$6)+(P$22/1000*($F$13+$AA$5))+((P$22+100)*($C77+400)/1000000*$F$12))*$C$21+$F$5)*$C$20)</f>
        <v>#REF!</v>
      </c>
      <c r="Q77" s="65" t="e">
        <f t="shared" ref="Q77:V78" si="59">INT(((($F$7+$AK$6+$S$6)+(Q$22/1000*($F$13+$AA$5))+((Q$22+100)*($C77+400)/1000000*$F$12))*$C$21+$F$5)*$C$20)</f>
        <v>#REF!</v>
      </c>
      <c r="R77" s="65" t="e">
        <f t="shared" si="59"/>
        <v>#REF!</v>
      </c>
      <c r="S77" s="65" t="e">
        <f t="shared" si="59"/>
        <v>#REF!</v>
      </c>
      <c r="T77" s="65" t="e">
        <f t="shared" si="59"/>
        <v>#REF!</v>
      </c>
      <c r="U77" s="65" t="e">
        <f t="shared" si="59"/>
        <v>#REF!</v>
      </c>
      <c r="V77" s="67" t="e">
        <f t="shared" si="59"/>
        <v>#REF!</v>
      </c>
      <c r="W77" s="54"/>
      <c r="X77" s="54"/>
      <c r="Y77" s="54"/>
      <c r="Z77" s="98"/>
      <c r="AA77" s="98"/>
      <c r="AB77" s="54"/>
      <c r="AC77" s="54"/>
    </row>
    <row r="78" spans="1:29" ht="15" customHeight="1" thickBot="1">
      <c r="A78" s="54"/>
      <c r="B78" s="802"/>
      <c r="C78" s="63">
        <v>3000</v>
      </c>
      <c r="D78" s="75" t="e">
        <f>INT(((($F$7+$AK$6)+(D$22/1000*$F$13)+((D$22+100)*($C78+400)/1000000*$F$12))*$C$21+$F$5)*$C$20)</f>
        <v>#REF!</v>
      </c>
      <c r="E78" s="76" t="e">
        <f t="shared" si="56"/>
        <v>#REF!</v>
      </c>
      <c r="F78" s="76" t="e">
        <f t="shared" si="56"/>
        <v>#REF!</v>
      </c>
      <c r="G78" s="76" t="e">
        <f t="shared" si="56"/>
        <v>#REF!</v>
      </c>
      <c r="H78" s="76" t="e">
        <f t="shared" si="56"/>
        <v>#REF!</v>
      </c>
      <c r="I78" s="76" t="e">
        <f t="shared" si="56"/>
        <v>#REF!</v>
      </c>
      <c r="J78" s="77" t="e">
        <f t="shared" si="57"/>
        <v>#REF!</v>
      </c>
      <c r="K78" s="76" t="e">
        <f t="shared" si="57"/>
        <v>#REF!</v>
      </c>
      <c r="L78" s="76" t="e">
        <f t="shared" si="57"/>
        <v>#REF!</v>
      </c>
      <c r="M78" s="78" t="e">
        <f>INT(((($F$7+$AK$6+$S$6)+(M$22/1000*$F$13)+((M$22+100)*($C78+400)/1000000*$F$12))*$C$21+$F$5)*$C$20)</f>
        <v>#REF!</v>
      </c>
      <c r="N78" s="75" t="e">
        <f t="shared" si="58"/>
        <v>#REF!</v>
      </c>
      <c r="O78" s="76" t="e">
        <f t="shared" si="58"/>
        <v>#REF!</v>
      </c>
      <c r="P78" s="76" t="e">
        <f>INT(((($F$7+$AK$6+$S$6)+(P$22/1000*($F$13+$AA$5))+((P$22+100)*($C78+400)/1000000*$F$12))*$C$21+$F$5)*$C$20)</f>
        <v>#REF!</v>
      </c>
      <c r="Q78" s="76" t="e">
        <f t="shared" si="59"/>
        <v>#REF!</v>
      </c>
      <c r="R78" s="76" t="e">
        <f t="shared" si="59"/>
        <v>#REF!</v>
      </c>
      <c r="S78" s="76" t="e">
        <f t="shared" si="59"/>
        <v>#REF!</v>
      </c>
      <c r="T78" s="76" t="e">
        <f t="shared" si="59"/>
        <v>#REF!</v>
      </c>
      <c r="U78" s="76" t="e">
        <f t="shared" si="59"/>
        <v>#REF!</v>
      </c>
      <c r="V78" s="78" t="e">
        <f t="shared" si="59"/>
        <v>#REF!</v>
      </c>
      <c r="W78" s="54"/>
      <c r="X78" s="54"/>
      <c r="Y78" s="54"/>
      <c r="Z78" s="98"/>
      <c r="AA78" s="98"/>
      <c r="AB78" s="54"/>
      <c r="AC78" s="54"/>
    </row>
    <row r="79" spans="1:29" ht="16.5">
      <c r="A79" s="54"/>
      <c r="B79" s="54"/>
      <c r="C79" s="91"/>
      <c r="D79" s="80"/>
      <c r="E79" s="80"/>
      <c r="F79" s="80"/>
      <c r="G79" s="80"/>
      <c r="H79" s="81"/>
      <c r="I79" s="80"/>
      <c r="J79" s="80" t="s">
        <v>789</v>
      </c>
      <c r="K79" s="82"/>
      <c r="L79" s="80"/>
      <c r="M79" s="81"/>
      <c r="N79" s="80"/>
      <c r="O79" s="80" t="s">
        <v>790</v>
      </c>
      <c r="P79" s="80"/>
      <c r="Q79" s="80"/>
      <c r="R79" s="80"/>
      <c r="S79" s="80"/>
      <c r="T79" s="81"/>
      <c r="U79" s="80"/>
      <c r="V79" s="80"/>
      <c r="W79" s="54"/>
      <c r="X79" s="54"/>
      <c r="Y79" s="54"/>
      <c r="Z79" s="98"/>
      <c r="AA79" s="98"/>
      <c r="AB79" s="54"/>
      <c r="AC79" s="54"/>
    </row>
    <row r="80" spans="1:29" ht="16.5">
      <c r="A80" s="54"/>
      <c r="B80" s="54"/>
      <c r="C80" s="50"/>
      <c r="D80" s="94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54"/>
      <c r="R80" s="54"/>
      <c r="S80" s="54"/>
      <c r="T80" s="54"/>
      <c r="U80" s="54"/>
      <c r="V80" s="54"/>
      <c r="W80" s="54"/>
      <c r="X80" s="54"/>
      <c r="Y80" s="54"/>
      <c r="Z80" s="98"/>
      <c r="AA80" s="98"/>
      <c r="AB80" s="54"/>
      <c r="AC80" s="54"/>
    </row>
    <row r="81" spans="1:29" ht="16.5">
      <c r="A81" s="54"/>
      <c r="C81" s="1" t="s">
        <v>131</v>
      </c>
      <c r="V81" s="54"/>
      <c r="W81" s="54"/>
      <c r="X81" s="54"/>
      <c r="Y81" s="54"/>
      <c r="Z81" s="98"/>
      <c r="AA81" s="98"/>
      <c r="AB81" s="54"/>
      <c r="AC81" s="54"/>
    </row>
    <row r="82" spans="1:29" ht="17.25" thickBot="1">
      <c r="A82" s="54"/>
      <c r="C82" s="55"/>
      <c r="D82" s="56">
        <v>600</v>
      </c>
      <c r="E82" s="57">
        <v>750</v>
      </c>
      <c r="F82" s="56">
        <v>900</v>
      </c>
      <c r="G82" s="57">
        <v>1050</v>
      </c>
      <c r="H82" s="56">
        <v>1200</v>
      </c>
      <c r="I82" s="57">
        <v>1350</v>
      </c>
      <c r="J82" s="56">
        <v>1500</v>
      </c>
      <c r="K82" s="57">
        <v>1650</v>
      </c>
      <c r="L82" s="56">
        <v>1800</v>
      </c>
      <c r="M82" s="57">
        <v>1950</v>
      </c>
      <c r="N82" s="56">
        <v>2100</v>
      </c>
      <c r="O82" s="58">
        <v>2250</v>
      </c>
      <c r="P82" s="59"/>
      <c r="Q82" s="57"/>
      <c r="R82" s="56"/>
      <c r="S82" s="57"/>
      <c r="T82" s="56"/>
      <c r="U82" s="57"/>
      <c r="V82" s="57"/>
      <c r="W82" s="54"/>
      <c r="X82" s="54"/>
      <c r="Y82" s="54"/>
      <c r="Z82" s="98"/>
      <c r="AA82" s="98"/>
      <c r="AB82" s="54"/>
      <c r="AC82" s="54"/>
    </row>
    <row r="83" spans="1:29" ht="16.5">
      <c r="A83" s="54"/>
      <c r="C83" s="60">
        <v>900</v>
      </c>
      <c r="D83" s="523" t="e">
        <f>INT(((($S$6)+(D$22/1000*$AA$5))*$C$21+$F$5)*$C$20)</f>
        <v>#REF!</v>
      </c>
      <c r="E83" s="61" t="e">
        <f t="shared" ref="E83:O90" si="60">INT(((($S$6)+(E$22/1000*$AA$5))*$C$21+$F$5)*$C$20)</f>
        <v>#REF!</v>
      </c>
      <c r="F83" s="61" t="e">
        <f t="shared" si="60"/>
        <v>#REF!</v>
      </c>
      <c r="G83" s="61" t="e">
        <f t="shared" si="60"/>
        <v>#REF!</v>
      </c>
      <c r="H83" s="61" t="e">
        <f t="shared" si="60"/>
        <v>#REF!</v>
      </c>
      <c r="I83" s="61" t="e">
        <f t="shared" si="60"/>
        <v>#REF!</v>
      </c>
      <c r="J83" s="61" t="e">
        <f t="shared" si="60"/>
        <v>#REF!</v>
      </c>
      <c r="K83" s="61" t="e">
        <f t="shared" si="60"/>
        <v>#REF!</v>
      </c>
      <c r="L83" s="61" t="e">
        <f t="shared" si="60"/>
        <v>#REF!</v>
      </c>
      <c r="M83" s="61" t="e">
        <f t="shared" si="60"/>
        <v>#REF!</v>
      </c>
      <c r="N83" s="61" t="e">
        <f t="shared" si="60"/>
        <v>#REF!</v>
      </c>
      <c r="O83" s="61" t="e">
        <f t="shared" si="60"/>
        <v>#REF!</v>
      </c>
      <c r="P83" s="62"/>
      <c r="Q83" s="61"/>
      <c r="R83" s="61"/>
      <c r="S83" s="61"/>
      <c r="T83" s="61"/>
      <c r="U83" s="61"/>
      <c r="V83" s="777"/>
      <c r="W83" s="54"/>
      <c r="X83" s="54"/>
      <c r="Y83" s="54"/>
      <c r="Z83" s="98"/>
      <c r="AA83" s="98"/>
      <c r="AB83" s="54"/>
      <c r="AC83" s="54"/>
    </row>
    <row r="84" spans="1:29" ht="16.5">
      <c r="A84" s="54"/>
      <c r="C84" s="63">
        <v>1200</v>
      </c>
      <c r="D84" s="64" t="e">
        <f t="shared" ref="D84:D90" si="61">INT(((($S$6)+(D$22/1000*$AA$5))*$C$21+$F$5)*$C$20)</f>
        <v>#REF!</v>
      </c>
      <c r="E84" s="65" t="e">
        <f t="shared" si="60"/>
        <v>#REF!</v>
      </c>
      <c r="F84" s="65" t="e">
        <f t="shared" si="60"/>
        <v>#REF!</v>
      </c>
      <c r="G84" s="65" t="e">
        <f t="shared" si="60"/>
        <v>#REF!</v>
      </c>
      <c r="H84" s="65" t="e">
        <f t="shared" si="60"/>
        <v>#REF!</v>
      </c>
      <c r="I84" s="65" t="e">
        <f t="shared" si="60"/>
        <v>#REF!</v>
      </c>
      <c r="J84" s="65" t="e">
        <f t="shared" si="60"/>
        <v>#REF!</v>
      </c>
      <c r="K84" s="65" t="e">
        <f t="shared" si="60"/>
        <v>#REF!</v>
      </c>
      <c r="L84" s="65" t="e">
        <f t="shared" si="60"/>
        <v>#REF!</v>
      </c>
      <c r="M84" s="65" t="e">
        <f t="shared" si="60"/>
        <v>#REF!</v>
      </c>
      <c r="N84" s="65" t="e">
        <f t="shared" si="60"/>
        <v>#REF!</v>
      </c>
      <c r="O84" s="65" t="e">
        <f t="shared" si="60"/>
        <v>#REF!</v>
      </c>
      <c r="P84" s="66"/>
      <c r="Q84" s="65"/>
      <c r="R84" s="65"/>
      <c r="S84" s="65"/>
      <c r="T84" s="65"/>
      <c r="U84" s="65"/>
      <c r="V84" s="67"/>
      <c r="W84" s="54"/>
      <c r="X84" s="54"/>
      <c r="Y84" s="54"/>
      <c r="Z84"/>
      <c r="AA84"/>
      <c r="AB84" s="54"/>
      <c r="AC84" s="54"/>
    </row>
    <row r="85" spans="1:29" ht="16.5">
      <c r="A85" s="54"/>
      <c r="C85" s="63">
        <v>1500</v>
      </c>
      <c r="D85" s="64" t="e">
        <f t="shared" si="61"/>
        <v>#REF!</v>
      </c>
      <c r="E85" s="65" t="e">
        <f t="shared" si="60"/>
        <v>#REF!</v>
      </c>
      <c r="F85" s="65" t="e">
        <f t="shared" si="60"/>
        <v>#REF!</v>
      </c>
      <c r="G85" s="65" t="e">
        <f t="shared" si="60"/>
        <v>#REF!</v>
      </c>
      <c r="H85" s="65" t="e">
        <f t="shared" si="60"/>
        <v>#REF!</v>
      </c>
      <c r="I85" s="65" t="e">
        <f t="shared" si="60"/>
        <v>#REF!</v>
      </c>
      <c r="J85" s="65" t="e">
        <f t="shared" si="60"/>
        <v>#REF!</v>
      </c>
      <c r="K85" s="65" t="e">
        <f t="shared" si="60"/>
        <v>#REF!</v>
      </c>
      <c r="L85" s="65" t="e">
        <f t="shared" si="60"/>
        <v>#REF!</v>
      </c>
      <c r="M85" s="65" t="e">
        <f t="shared" si="60"/>
        <v>#REF!</v>
      </c>
      <c r="N85" s="65" t="e">
        <f t="shared" si="60"/>
        <v>#REF!</v>
      </c>
      <c r="O85" s="65" t="e">
        <f t="shared" si="60"/>
        <v>#REF!</v>
      </c>
      <c r="P85" s="66"/>
      <c r="Q85" s="65"/>
      <c r="R85" s="65"/>
      <c r="S85" s="65"/>
      <c r="T85" s="65"/>
      <c r="U85" s="65"/>
      <c r="V85" s="67"/>
      <c r="W85" s="54"/>
      <c r="X85" s="54"/>
      <c r="Y85" s="54"/>
      <c r="Z85"/>
      <c r="AA85"/>
      <c r="AB85" s="54"/>
      <c r="AC85" s="54"/>
    </row>
    <row r="86" spans="1:29" ht="16.5">
      <c r="A86" s="54"/>
      <c r="C86" s="63">
        <v>1800</v>
      </c>
      <c r="D86" s="68" t="e">
        <f t="shared" si="61"/>
        <v>#REF!</v>
      </c>
      <c r="E86" s="69" t="e">
        <f t="shared" si="60"/>
        <v>#REF!</v>
      </c>
      <c r="F86" s="69" t="e">
        <f t="shared" si="60"/>
        <v>#REF!</v>
      </c>
      <c r="G86" s="69" t="e">
        <f t="shared" si="60"/>
        <v>#REF!</v>
      </c>
      <c r="H86" s="69" t="e">
        <f t="shared" si="60"/>
        <v>#REF!</v>
      </c>
      <c r="I86" s="69" t="e">
        <f t="shared" si="60"/>
        <v>#REF!</v>
      </c>
      <c r="J86" s="69" t="e">
        <f t="shared" si="60"/>
        <v>#REF!</v>
      </c>
      <c r="K86" s="69" t="e">
        <f t="shared" si="60"/>
        <v>#REF!</v>
      </c>
      <c r="L86" s="69" t="e">
        <f t="shared" si="60"/>
        <v>#REF!</v>
      </c>
      <c r="M86" s="69" t="e">
        <f t="shared" si="60"/>
        <v>#REF!</v>
      </c>
      <c r="N86" s="69" t="e">
        <f t="shared" si="60"/>
        <v>#REF!</v>
      </c>
      <c r="O86" s="69" t="e">
        <f t="shared" si="60"/>
        <v>#REF!</v>
      </c>
      <c r="P86" s="66"/>
      <c r="Q86" s="69"/>
      <c r="R86" s="69"/>
      <c r="S86" s="69"/>
      <c r="T86" s="69"/>
      <c r="U86" s="69"/>
      <c r="V86" s="70"/>
      <c r="W86" s="54"/>
      <c r="X86" s="54"/>
      <c r="Y86" s="54"/>
      <c r="Z86"/>
      <c r="AA86"/>
      <c r="AB86" s="54"/>
      <c r="AC86" s="54"/>
    </row>
    <row r="87" spans="1:29" ht="16.5">
      <c r="A87" s="54"/>
      <c r="C87" s="60">
        <v>2100</v>
      </c>
      <c r="D87" s="64" t="e">
        <f t="shared" si="61"/>
        <v>#REF!</v>
      </c>
      <c r="E87" s="65" t="e">
        <f t="shared" si="60"/>
        <v>#REF!</v>
      </c>
      <c r="F87" s="65" t="e">
        <f t="shared" si="60"/>
        <v>#REF!</v>
      </c>
      <c r="G87" s="65" t="e">
        <f t="shared" si="60"/>
        <v>#REF!</v>
      </c>
      <c r="H87" s="65" t="e">
        <f t="shared" si="60"/>
        <v>#REF!</v>
      </c>
      <c r="I87" s="65" t="e">
        <f t="shared" si="60"/>
        <v>#REF!</v>
      </c>
      <c r="J87" s="65" t="e">
        <f t="shared" si="60"/>
        <v>#REF!</v>
      </c>
      <c r="K87" s="65" t="e">
        <f t="shared" si="60"/>
        <v>#REF!</v>
      </c>
      <c r="L87" s="65" t="e">
        <f t="shared" si="60"/>
        <v>#REF!</v>
      </c>
      <c r="M87" s="65" t="e">
        <f t="shared" si="60"/>
        <v>#REF!</v>
      </c>
      <c r="N87" s="65" t="e">
        <f t="shared" si="60"/>
        <v>#REF!</v>
      </c>
      <c r="O87" s="65" t="e">
        <f t="shared" si="60"/>
        <v>#REF!</v>
      </c>
      <c r="P87" s="71"/>
      <c r="Q87" s="65"/>
      <c r="R87" s="65"/>
      <c r="S87" s="65"/>
      <c r="T87" s="65"/>
      <c r="U87" s="65"/>
      <c r="V87" s="67"/>
      <c r="W87" s="54"/>
      <c r="X87" s="54"/>
      <c r="Y87" s="54"/>
      <c r="Z87"/>
      <c r="AA87"/>
      <c r="AB87" s="54"/>
      <c r="AC87" s="54"/>
    </row>
    <row r="88" spans="1:29" ht="17.25" thickBot="1">
      <c r="A88" s="54"/>
      <c r="C88" s="63">
        <v>2400</v>
      </c>
      <c r="D88" s="64" t="e">
        <f t="shared" si="61"/>
        <v>#REF!</v>
      </c>
      <c r="E88" s="65" t="e">
        <f t="shared" si="60"/>
        <v>#REF!</v>
      </c>
      <c r="F88" s="65" t="e">
        <f t="shared" si="60"/>
        <v>#REF!</v>
      </c>
      <c r="G88" s="65" t="e">
        <f t="shared" si="60"/>
        <v>#REF!</v>
      </c>
      <c r="H88" s="65" t="e">
        <f t="shared" si="60"/>
        <v>#REF!</v>
      </c>
      <c r="I88" s="65" t="e">
        <f t="shared" si="60"/>
        <v>#REF!</v>
      </c>
      <c r="J88" s="65" t="e">
        <f t="shared" si="60"/>
        <v>#REF!</v>
      </c>
      <c r="K88" s="65" t="e">
        <f t="shared" si="60"/>
        <v>#REF!</v>
      </c>
      <c r="L88" s="65" t="e">
        <f t="shared" si="60"/>
        <v>#REF!</v>
      </c>
      <c r="M88" s="65" t="e">
        <f t="shared" si="60"/>
        <v>#REF!</v>
      </c>
      <c r="N88" s="65" t="e">
        <f t="shared" si="60"/>
        <v>#REF!</v>
      </c>
      <c r="O88" s="65" t="e">
        <f t="shared" si="60"/>
        <v>#REF!</v>
      </c>
      <c r="P88" s="66"/>
      <c r="Q88" s="65"/>
      <c r="R88" s="65"/>
      <c r="S88" s="65"/>
      <c r="T88" s="65"/>
      <c r="U88" s="65"/>
      <c r="V88" s="67"/>
      <c r="W88" s="54"/>
      <c r="X88" s="54"/>
      <c r="Y88" s="54"/>
      <c r="Z88"/>
      <c r="AA88"/>
      <c r="AB88" s="54"/>
      <c r="AC88" s="54"/>
    </row>
    <row r="89" spans="1:29" ht="16.5">
      <c r="A89" s="54"/>
      <c r="C89" s="63">
        <v>2700</v>
      </c>
      <c r="D89" s="64" t="e">
        <f t="shared" si="61"/>
        <v>#REF!</v>
      </c>
      <c r="E89" s="65" t="e">
        <f t="shared" si="60"/>
        <v>#REF!</v>
      </c>
      <c r="F89" s="65" t="e">
        <f t="shared" si="60"/>
        <v>#REF!</v>
      </c>
      <c r="G89" s="65" t="e">
        <f t="shared" si="60"/>
        <v>#REF!</v>
      </c>
      <c r="H89" s="65" t="e">
        <f t="shared" si="60"/>
        <v>#REF!</v>
      </c>
      <c r="I89" s="65" t="e">
        <f t="shared" si="60"/>
        <v>#REF!</v>
      </c>
      <c r="J89" s="72" t="e">
        <f>INT((((J$22/1000*$AA$5))*$C$21+$F$5)*$C$20)</f>
        <v>#REF!</v>
      </c>
      <c r="K89" s="73" t="e">
        <f t="shared" ref="K89:M90" si="62">INT((((K$22/1000*$AA$5))*$C$21+$F$5)*$C$20)</f>
        <v>#REF!</v>
      </c>
      <c r="L89" s="73" t="e">
        <f t="shared" si="62"/>
        <v>#REF!</v>
      </c>
      <c r="M89" s="74" t="e">
        <f t="shared" si="62"/>
        <v>#REF!</v>
      </c>
      <c r="N89" s="523"/>
      <c r="O89" s="61"/>
      <c r="P89" s="65"/>
      <c r="Q89" s="65"/>
      <c r="R89" s="65"/>
      <c r="S89" s="65"/>
      <c r="T89" s="65"/>
      <c r="U89" s="65"/>
      <c r="V89" s="67"/>
      <c r="W89" s="54"/>
      <c r="X89" s="54"/>
      <c r="Y89" s="54"/>
      <c r="Z89"/>
      <c r="AA89"/>
      <c r="AB89" s="54"/>
      <c r="AC89" s="54"/>
    </row>
    <row r="90" spans="1:29" ht="17.25" thickBot="1">
      <c r="A90" s="54"/>
      <c r="C90" s="63">
        <v>3000</v>
      </c>
      <c r="D90" s="75" t="e">
        <f t="shared" si="61"/>
        <v>#REF!</v>
      </c>
      <c r="E90" s="76" t="e">
        <f t="shared" si="60"/>
        <v>#REF!</v>
      </c>
      <c r="F90" s="76" t="e">
        <f t="shared" si="60"/>
        <v>#REF!</v>
      </c>
      <c r="G90" s="76" t="e">
        <f t="shared" si="60"/>
        <v>#REF!</v>
      </c>
      <c r="H90" s="76" t="e">
        <f t="shared" si="60"/>
        <v>#REF!</v>
      </c>
      <c r="I90" s="76" t="e">
        <f t="shared" si="60"/>
        <v>#REF!</v>
      </c>
      <c r="J90" s="77" t="e">
        <f>INT((((J$22/1000*$AA$5))*$C$21+$F$5)*$C$20)</f>
        <v>#REF!</v>
      </c>
      <c r="K90" s="76" t="e">
        <f t="shared" si="62"/>
        <v>#REF!</v>
      </c>
      <c r="L90" s="76" t="e">
        <f t="shared" si="62"/>
        <v>#REF!</v>
      </c>
      <c r="M90" s="78" t="e">
        <f t="shared" si="62"/>
        <v>#REF!</v>
      </c>
      <c r="N90" s="75"/>
      <c r="O90" s="76"/>
      <c r="P90" s="76"/>
      <c r="Q90" s="76"/>
      <c r="R90" s="76"/>
      <c r="S90" s="76"/>
      <c r="T90" s="76"/>
      <c r="U90" s="76"/>
      <c r="V90" s="78"/>
      <c r="W90" s="54"/>
      <c r="X90" s="54"/>
      <c r="Y90" s="54"/>
      <c r="Z90"/>
      <c r="AA90"/>
      <c r="AB90" s="54"/>
      <c r="AC90" s="54"/>
    </row>
    <row r="91" spans="1:29" ht="16.5">
      <c r="A91" s="54"/>
      <c r="B91" s="54"/>
      <c r="C91" s="91"/>
      <c r="D91" s="94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54"/>
      <c r="R91" s="54"/>
      <c r="S91" s="54"/>
      <c r="T91" s="54"/>
      <c r="U91" s="54"/>
      <c r="V91" s="96"/>
      <c r="W91" s="97"/>
      <c r="AB91" s="54"/>
      <c r="AC91" s="54"/>
    </row>
    <row r="92" spans="1:29" ht="16.5">
      <c r="C92" s="1"/>
      <c r="H92" s="1" t="s">
        <v>127</v>
      </c>
      <c r="W92" s="97"/>
      <c r="AB92" s="54"/>
      <c r="AC92" s="54"/>
    </row>
    <row r="93" spans="1:29" ht="16.5">
      <c r="C93" s="55"/>
      <c r="D93" s="56">
        <v>600</v>
      </c>
      <c r="E93" s="57">
        <v>750</v>
      </c>
      <c r="F93" s="56">
        <v>900</v>
      </c>
      <c r="G93" s="57">
        <v>1050</v>
      </c>
      <c r="H93" s="56">
        <v>1200</v>
      </c>
      <c r="I93" s="57">
        <v>1350</v>
      </c>
      <c r="J93" s="56">
        <v>1500</v>
      </c>
      <c r="K93" s="57">
        <v>1650</v>
      </c>
      <c r="L93" s="56">
        <v>1800</v>
      </c>
      <c r="M93" s="57">
        <v>1950</v>
      </c>
      <c r="N93" s="56">
        <v>2100</v>
      </c>
      <c r="O93" s="58">
        <v>2250</v>
      </c>
      <c r="P93" s="59">
        <v>2400</v>
      </c>
      <c r="Q93" s="57">
        <v>2550</v>
      </c>
      <c r="R93" s="56">
        <v>2700</v>
      </c>
      <c r="S93" s="57">
        <v>2850</v>
      </c>
      <c r="T93" s="56">
        <v>3000</v>
      </c>
      <c r="U93" s="57">
        <v>3150</v>
      </c>
      <c r="V93" s="57">
        <v>3200</v>
      </c>
      <c r="W93" s="97"/>
      <c r="AB93" s="54"/>
      <c r="AC93" s="54"/>
    </row>
    <row r="94" spans="1:29" ht="16.5">
      <c r="C94" s="60">
        <v>900</v>
      </c>
      <c r="D94" s="109" t="e">
        <f>INT(((($AH$12)+(D$22/1000*$AA$5))*$C$21+$F$5)*$C$20)</f>
        <v>#REF!</v>
      </c>
      <c r="E94" s="109" t="e">
        <f t="shared" ref="E94:V94" si="63">INT(((($AH$12)+(E$22/1000*$AA$5))*$C$21+$F$5)*$C$20)</f>
        <v>#REF!</v>
      </c>
      <c r="F94" s="109" t="e">
        <f t="shared" si="63"/>
        <v>#REF!</v>
      </c>
      <c r="G94" s="109" t="e">
        <f t="shared" si="63"/>
        <v>#REF!</v>
      </c>
      <c r="H94" s="109" t="e">
        <f t="shared" si="63"/>
        <v>#REF!</v>
      </c>
      <c r="I94" s="109" t="e">
        <f t="shared" si="63"/>
        <v>#REF!</v>
      </c>
      <c r="J94" s="109" t="e">
        <f t="shared" si="63"/>
        <v>#REF!</v>
      </c>
      <c r="K94" s="109" t="e">
        <f t="shared" si="63"/>
        <v>#REF!</v>
      </c>
      <c r="L94" s="109" t="e">
        <f t="shared" si="63"/>
        <v>#REF!</v>
      </c>
      <c r="M94" s="109" t="e">
        <f t="shared" si="63"/>
        <v>#REF!</v>
      </c>
      <c r="N94" s="109" t="e">
        <f t="shared" si="63"/>
        <v>#REF!</v>
      </c>
      <c r="O94" s="109" t="e">
        <f t="shared" si="63"/>
        <v>#REF!</v>
      </c>
      <c r="P94" s="109" t="e">
        <f t="shared" si="63"/>
        <v>#REF!</v>
      </c>
      <c r="Q94" s="109" t="e">
        <f t="shared" si="63"/>
        <v>#REF!</v>
      </c>
      <c r="R94" s="109" t="e">
        <f t="shared" si="63"/>
        <v>#REF!</v>
      </c>
      <c r="S94" s="109" t="e">
        <f t="shared" si="63"/>
        <v>#REF!</v>
      </c>
      <c r="T94" s="109" t="e">
        <f t="shared" si="63"/>
        <v>#REF!</v>
      </c>
      <c r="U94" s="109" t="e">
        <f t="shared" si="63"/>
        <v>#REF!</v>
      </c>
      <c r="V94" s="109" t="e">
        <f t="shared" si="63"/>
        <v>#REF!</v>
      </c>
      <c r="W94" s="97"/>
      <c r="AB94" s="54"/>
      <c r="AC94" s="54"/>
    </row>
    <row r="95" spans="1:29" ht="16.5">
      <c r="A95" s="54"/>
      <c r="B95" s="54"/>
      <c r="C95" s="91"/>
      <c r="D95" s="94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</row>
    <row r="96" spans="1:29" ht="16.5">
      <c r="A96" s="54"/>
      <c r="B96" s="54"/>
      <c r="C96" s="91"/>
      <c r="D96" s="94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</row>
    <row r="97" spans="1:29" ht="16.5">
      <c r="A97" s="54"/>
      <c r="B97" s="199" t="s">
        <v>1328</v>
      </c>
      <c r="C97" s="199" t="s">
        <v>132</v>
      </c>
      <c r="D97" s="110"/>
      <c r="E97" s="95"/>
      <c r="F97" s="199" t="s">
        <v>1329</v>
      </c>
      <c r="G97" s="199" t="s">
        <v>133</v>
      </c>
      <c r="H97" s="110"/>
      <c r="I97" s="95"/>
      <c r="J97" s="199" t="s">
        <v>1330</v>
      </c>
      <c r="K97" s="199" t="s">
        <v>134</v>
      </c>
      <c r="M97" s="110"/>
      <c r="N97" s="199" t="s">
        <v>1331</v>
      </c>
      <c r="O97" s="199" t="s">
        <v>135</v>
      </c>
      <c r="P97" s="110"/>
      <c r="R97" s="54"/>
      <c r="S97" s="199" t="s">
        <v>1332</v>
      </c>
      <c r="T97" s="199" t="s">
        <v>136</v>
      </c>
      <c r="U97" s="54"/>
      <c r="V97" s="54"/>
      <c r="W97" s="54"/>
      <c r="X97" s="54"/>
      <c r="Y97" s="54"/>
      <c r="Z97" s="54"/>
      <c r="AA97" s="54"/>
      <c r="AB97" s="54"/>
      <c r="AC97" s="54"/>
    </row>
    <row r="98" spans="1:29" ht="16.5">
      <c r="A98" s="54"/>
      <c r="B98" s="110"/>
      <c r="C98" s="199" t="s">
        <v>137</v>
      </c>
      <c r="D98" s="110"/>
      <c r="E98" s="95"/>
      <c r="F98" s="110"/>
      <c r="G98" s="199" t="s">
        <v>138</v>
      </c>
      <c r="H98" s="110"/>
      <c r="I98" s="95"/>
      <c r="J98" s="110"/>
      <c r="K98" s="199" t="s">
        <v>139</v>
      </c>
      <c r="M98" s="110"/>
      <c r="N98" s="110"/>
      <c r="O98" s="199" t="s">
        <v>140</v>
      </c>
      <c r="P98"/>
      <c r="R98" s="54"/>
      <c r="S98" s="110"/>
      <c r="T98" s="199" t="s">
        <v>141</v>
      </c>
      <c r="U98" s="54"/>
      <c r="V98" s="54"/>
      <c r="W98" s="54"/>
      <c r="X98" s="54"/>
      <c r="Y98" s="54"/>
      <c r="Z98" s="54"/>
      <c r="AA98" s="54"/>
      <c r="AB98" s="54"/>
      <c r="AC98" s="54"/>
    </row>
    <row r="99" spans="1:29" ht="16.5">
      <c r="A99" s="54"/>
      <c r="B99" s="110"/>
      <c r="C99" s="110"/>
      <c r="D99" s="110"/>
      <c r="E99" s="95"/>
      <c r="F99" s="110"/>
      <c r="G99" s="199" t="s">
        <v>142</v>
      </c>
      <c r="H99" s="110"/>
      <c r="I99" s="95"/>
      <c r="J99" s="110"/>
      <c r="K99" s="199" t="s">
        <v>143</v>
      </c>
      <c r="M99" s="110"/>
      <c r="N99" s="110"/>
      <c r="O99" s="199" t="s">
        <v>144</v>
      </c>
      <c r="P99" s="110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</row>
    <row r="100" spans="1:29" ht="16.5">
      <c r="A100" s="54"/>
      <c r="E100" s="95"/>
      <c r="F100" s="95"/>
      <c r="G100" s="95"/>
      <c r="H100" s="95"/>
      <c r="I100" s="95"/>
      <c r="J100" s="110"/>
      <c r="K100" s="199" t="s">
        <v>145</v>
      </c>
      <c r="M100"/>
      <c r="N100" s="110"/>
      <c r="O100" s="199" t="s">
        <v>146</v>
      </c>
      <c r="P100" s="110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</row>
    <row r="101" spans="1:29" ht="16.5">
      <c r="A101" s="54"/>
      <c r="E101" s="54"/>
      <c r="F101" s="54"/>
      <c r="G101" s="54"/>
      <c r="H101" s="54"/>
      <c r="I101" s="54"/>
      <c r="J101" s="110"/>
      <c r="K101" s="199" t="s">
        <v>147</v>
      </c>
      <c r="M101" s="110"/>
      <c r="N101" s="110"/>
      <c r="O101" s="199" t="s">
        <v>138</v>
      </c>
      <c r="P101" s="110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</row>
    <row r="102" spans="1:29" ht="16.5">
      <c r="A102" s="54"/>
      <c r="E102" s="54"/>
      <c r="F102" s="54"/>
      <c r="G102" s="54"/>
      <c r="H102" s="54"/>
      <c r="I102" s="54"/>
      <c r="J102" s="110"/>
      <c r="K102" s="199" t="s">
        <v>148</v>
      </c>
      <c r="M102" s="110"/>
      <c r="N102" s="54"/>
      <c r="O102" s="54"/>
      <c r="P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</row>
    <row r="103" spans="1:29" ht="16.5">
      <c r="A103" s="54"/>
      <c r="B103" s="110"/>
      <c r="C103" s="110"/>
      <c r="D103" s="110"/>
      <c r="E103" s="54"/>
      <c r="F103" s="54"/>
      <c r="G103" s="54"/>
      <c r="H103" s="54"/>
      <c r="I103" s="54"/>
      <c r="J103" s="110"/>
      <c r="K103" s="199" t="s">
        <v>149</v>
      </c>
      <c r="M103" s="110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</row>
    <row r="104" spans="1:29" ht="16.5">
      <c r="A104" s="54"/>
      <c r="F104" s="54"/>
      <c r="G104" s="54"/>
      <c r="H104" s="54"/>
      <c r="I104" s="54"/>
      <c r="J104" s="110"/>
      <c r="K104" s="199" t="s">
        <v>150</v>
      </c>
      <c r="M104" s="110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</row>
    <row r="105" spans="1:29" ht="16.5">
      <c r="A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</row>
    <row r="106" spans="1:29" ht="16.5">
      <c r="A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</row>
    <row r="107" spans="1:29" ht="16.5">
      <c r="A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</row>
    <row r="108" spans="1:29" ht="16.5">
      <c r="A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</row>
    <row r="109" spans="1:29" ht="16.5">
      <c r="A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</row>
    <row r="110" spans="1:29" ht="16.5">
      <c r="A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</row>
    <row r="111" spans="1:29" ht="16.5">
      <c r="A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</row>
    <row r="112" spans="1:29" ht="16.5">
      <c r="A112" s="54"/>
      <c r="B112" s="110"/>
      <c r="C112" s="110"/>
      <c r="D112" s="110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</row>
    <row r="113" spans="1:29" ht="16.5">
      <c r="A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</row>
    <row r="114" spans="1:29" ht="16.5">
      <c r="A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</row>
    <row r="115" spans="1:29" ht="16.5">
      <c r="A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</row>
    <row r="116" spans="1:29" ht="16.5">
      <c r="A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</row>
    <row r="117" spans="1:29" ht="16.5">
      <c r="A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</row>
    <row r="118" spans="1:29" ht="16.5">
      <c r="A118" s="54"/>
      <c r="B118" s="110"/>
      <c r="C118" s="110"/>
      <c r="D118" s="110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</row>
    <row r="119" spans="1:29" ht="16.5">
      <c r="A119" s="54"/>
      <c r="D119" s="110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</row>
    <row r="120" spans="1:29" ht="16.5">
      <c r="A120" s="54"/>
      <c r="D120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</row>
    <row r="121" spans="1:29" ht="16.5">
      <c r="A121" s="54"/>
      <c r="B121" s="54"/>
      <c r="C121" s="50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</row>
    <row r="125" spans="1:29">
      <c r="C125" s="1"/>
    </row>
    <row r="126" spans="1:29">
      <c r="C126" s="1"/>
    </row>
    <row r="127" spans="1:29">
      <c r="C127" s="1"/>
    </row>
    <row r="128" spans="1:29">
      <c r="C128" s="1"/>
    </row>
    <row r="160" spans="3:3">
      <c r="C160" s="50"/>
    </row>
    <row r="200" spans="3:3">
      <c r="C200" s="50"/>
    </row>
    <row r="207" spans="3:3">
      <c r="C207" s="1"/>
    </row>
    <row r="240" spans="3:3">
      <c r="C240" s="50"/>
    </row>
    <row r="280" spans="3:3">
      <c r="C280" s="50"/>
    </row>
    <row r="287" spans="3:3">
      <c r="C287" s="1"/>
    </row>
  </sheetData>
  <mergeCells count="17">
    <mergeCell ref="B23:B30"/>
    <mergeCell ref="D32:V32"/>
    <mergeCell ref="D56:V56"/>
    <mergeCell ref="I1:S1"/>
    <mergeCell ref="D19:V19"/>
    <mergeCell ref="D20:V20"/>
    <mergeCell ref="D21:V21"/>
    <mergeCell ref="D33:V33"/>
    <mergeCell ref="B35:B42"/>
    <mergeCell ref="D44:V44"/>
    <mergeCell ref="D45:V45"/>
    <mergeCell ref="B47:B54"/>
    <mergeCell ref="D57:V57"/>
    <mergeCell ref="B59:B66"/>
    <mergeCell ref="D68:V68"/>
    <mergeCell ref="D69:V69"/>
    <mergeCell ref="B71:B78"/>
  </mergeCells>
  <hyperlinks>
    <hyperlink ref="C19" location="'Index Page'!A1" display="BACK" xr:uid="{00000000-0004-0000-0B00-000000000000}"/>
  </hyperlinks>
  <printOptions horizontalCentered="1"/>
  <pageMargins left="0" right="0" top="0.43259842519685038" bottom="0.43000000000000005" header="0.43000000000000005" footer="0.2"/>
  <pageSetup paperSize="9" fitToHeight="2" orientation="portrait" horizontalDpi="4294967292" verticalDpi="4294967292"/>
  <headerFooter>
    <oddHeader>&amp;L_x000D_</oddHeader>
  </headerFooter>
  <drawing r:id="rId1"/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I829"/>
  <sheetViews>
    <sheetView zoomScale="125" zoomScaleNormal="125" workbookViewId="0">
      <selection activeCell="C16" sqref="C16"/>
    </sheetView>
  </sheetViews>
  <sheetFormatPr defaultColWidth="11.42578125" defaultRowHeight="12.75"/>
  <cols>
    <col min="2" max="2" width="49.140625" customWidth="1"/>
    <col min="3" max="3" width="20.7109375" customWidth="1"/>
  </cols>
  <sheetData>
    <row r="1" spans="1:35" ht="13.5" thickBot="1">
      <c r="B1" s="277" t="s">
        <v>1333</v>
      </c>
      <c r="C1" s="278">
        <v>1.8</v>
      </c>
      <c r="D1" s="1"/>
      <c r="E1" s="1"/>
      <c r="F1" s="1"/>
    </row>
    <row r="2" spans="1:35" ht="13.5" thickBot="1">
      <c r="B2" s="279"/>
      <c r="C2" s="280">
        <v>1.43</v>
      </c>
      <c r="D2" s="1"/>
      <c r="E2" s="1"/>
      <c r="F2" s="1"/>
    </row>
    <row r="3" spans="1:35" ht="13.5" thickBot="1">
      <c r="B3" s="281" t="s">
        <v>1334</v>
      </c>
      <c r="C3" s="282">
        <v>1</v>
      </c>
      <c r="D3" s="1"/>
      <c r="E3" s="1"/>
      <c r="F3" s="1"/>
    </row>
    <row r="4" spans="1:35">
      <c r="A4" t="s">
        <v>1335</v>
      </c>
      <c r="B4" t="s">
        <v>480</v>
      </c>
      <c r="D4" t="s">
        <v>158</v>
      </c>
      <c r="E4" t="s">
        <v>1336</v>
      </c>
      <c r="F4" t="s">
        <v>1337</v>
      </c>
      <c r="G4" t="s">
        <v>1338</v>
      </c>
      <c r="H4" t="s">
        <v>1339</v>
      </c>
      <c r="I4" t="s">
        <v>1340</v>
      </c>
      <c r="J4" t="s">
        <v>1341</v>
      </c>
      <c r="K4" t="s">
        <v>1342</v>
      </c>
      <c r="L4" t="s">
        <v>1343</v>
      </c>
      <c r="M4" t="s">
        <v>1344</v>
      </c>
      <c r="N4" t="s">
        <v>1345</v>
      </c>
      <c r="O4" t="s">
        <v>1346</v>
      </c>
      <c r="P4" t="s">
        <v>1347</v>
      </c>
      <c r="Q4" t="s">
        <v>1348</v>
      </c>
      <c r="R4" t="s">
        <v>1349</v>
      </c>
      <c r="S4" t="s">
        <v>1350</v>
      </c>
      <c r="T4" t="s">
        <v>1351</v>
      </c>
      <c r="U4" t="s">
        <v>1352</v>
      </c>
      <c r="V4" t="s">
        <v>1353</v>
      </c>
      <c r="W4" t="s">
        <v>1354</v>
      </c>
      <c r="X4" t="s">
        <v>1355</v>
      </c>
      <c r="Y4" t="s">
        <v>1356</v>
      </c>
      <c r="Z4" t="s">
        <v>1357</v>
      </c>
      <c r="AA4" t="s">
        <v>1358</v>
      </c>
      <c r="AB4" t="s">
        <v>1359</v>
      </c>
      <c r="AC4" t="s">
        <v>1360</v>
      </c>
      <c r="AD4" t="s">
        <v>1361</v>
      </c>
      <c r="AE4" t="s">
        <v>1362</v>
      </c>
      <c r="AF4" t="s">
        <v>1363</v>
      </c>
      <c r="AG4" t="s">
        <v>1364</v>
      </c>
      <c r="AH4" t="s">
        <v>1365</v>
      </c>
      <c r="AI4" t="s">
        <v>1366</v>
      </c>
    </row>
    <row r="5" spans="1:35">
      <c r="A5" t="s">
        <v>1367</v>
      </c>
      <c r="B5" t="s">
        <v>1368</v>
      </c>
      <c r="D5">
        <v>0</v>
      </c>
      <c r="E5">
        <v>0</v>
      </c>
      <c r="F5" t="s">
        <v>1369</v>
      </c>
      <c r="G5" t="s">
        <v>1370</v>
      </c>
      <c r="H5">
        <v>0</v>
      </c>
      <c r="I5">
        <v>0</v>
      </c>
      <c r="J5">
        <v>0</v>
      </c>
      <c r="L5">
        <v>0</v>
      </c>
      <c r="M5">
        <v>0</v>
      </c>
      <c r="N5">
        <v>1</v>
      </c>
      <c r="O5" t="s">
        <v>1370</v>
      </c>
      <c r="Q5" t="s">
        <v>1370</v>
      </c>
      <c r="R5" t="s">
        <v>1328</v>
      </c>
      <c r="S5" t="s">
        <v>1371</v>
      </c>
      <c r="T5" t="s">
        <v>1330</v>
      </c>
      <c r="U5" t="s">
        <v>1372</v>
      </c>
      <c r="V5" t="s">
        <v>1373</v>
      </c>
      <c r="W5" t="s">
        <v>1368</v>
      </c>
      <c r="X5" t="s">
        <v>1374</v>
      </c>
      <c r="Y5" t="s">
        <v>1374</v>
      </c>
      <c r="Z5">
        <v>0</v>
      </c>
      <c r="AA5">
        <v>0</v>
      </c>
      <c r="AB5">
        <v>0</v>
      </c>
      <c r="AC5" t="s">
        <v>1371</v>
      </c>
      <c r="AD5" t="s">
        <v>1371</v>
      </c>
      <c r="AE5" t="s">
        <v>1371</v>
      </c>
      <c r="AF5" t="s">
        <v>1371</v>
      </c>
      <c r="AG5" t="b">
        <v>1</v>
      </c>
      <c r="AH5">
        <v>44420</v>
      </c>
    </row>
    <row r="6" spans="1:35">
      <c r="A6" t="s">
        <v>1112</v>
      </c>
      <c r="B6" t="s">
        <v>1113</v>
      </c>
      <c r="D6">
        <v>0</v>
      </c>
      <c r="E6">
        <v>0</v>
      </c>
      <c r="F6" t="s">
        <v>1369</v>
      </c>
      <c r="G6" t="s">
        <v>1370</v>
      </c>
      <c r="H6">
        <v>0</v>
      </c>
      <c r="I6">
        <v>0</v>
      </c>
      <c r="J6">
        <v>0</v>
      </c>
      <c r="L6">
        <v>0</v>
      </c>
      <c r="M6">
        <v>0</v>
      </c>
      <c r="N6">
        <v>1</v>
      </c>
      <c r="O6" t="s">
        <v>1370</v>
      </c>
      <c r="Q6" t="s">
        <v>1370</v>
      </c>
      <c r="R6" t="s">
        <v>1328</v>
      </c>
      <c r="S6" t="s">
        <v>1374</v>
      </c>
      <c r="T6" t="s">
        <v>1330</v>
      </c>
      <c r="U6" t="s">
        <v>1372</v>
      </c>
      <c r="V6" t="s">
        <v>1115</v>
      </c>
      <c r="W6" t="s">
        <v>1116</v>
      </c>
      <c r="X6" t="s">
        <v>1374</v>
      </c>
      <c r="Y6" t="s">
        <v>1374</v>
      </c>
      <c r="Z6">
        <v>0</v>
      </c>
      <c r="AA6">
        <v>0</v>
      </c>
      <c r="AB6">
        <v>0</v>
      </c>
      <c r="AC6" t="s">
        <v>1371</v>
      </c>
      <c r="AD6" t="s">
        <v>1371</v>
      </c>
      <c r="AE6" t="s">
        <v>1033</v>
      </c>
      <c r="AF6" t="s">
        <v>1371</v>
      </c>
      <c r="AG6" t="b">
        <v>1</v>
      </c>
      <c r="AH6" t="s">
        <v>1375</v>
      </c>
    </row>
    <row r="7" spans="1:35">
      <c r="A7" t="s">
        <v>1149</v>
      </c>
      <c r="B7" t="s">
        <v>1133</v>
      </c>
      <c r="D7">
        <v>0</v>
      </c>
      <c r="E7">
        <v>0</v>
      </c>
      <c r="F7" t="s">
        <v>1369</v>
      </c>
      <c r="G7" t="s">
        <v>1370</v>
      </c>
      <c r="H7">
        <v>0</v>
      </c>
      <c r="I7">
        <v>0</v>
      </c>
      <c r="J7">
        <v>0</v>
      </c>
      <c r="L7">
        <v>0</v>
      </c>
      <c r="M7">
        <v>0</v>
      </c>
      <c r="N7">
        <v>1</v>
      </c>
      <c r="O7" t="s">
        <v>1370</v>
      </c>
      <c r="Q7" t="s">
        <v>1370</v>
      </c>
      <c r="R7" t="s">
        <v>1328</v>
      </c>
      <c r="S7" t="s">
        <v>1374</v>
      </c>
      <c r="T7" t="s">
        <v>1330</v>
      </c>
      <c r="U7" t="s">
        <v>1372</v>
      </c>
      <c r="V7" t="s">
        <v>1376</v>
      </c>
      <c r="W7" t="s">
        <v>1151</v>
      </c>
      <c r="X7" t="s">
        <v>1374</v>
      </c>
      <c r="Y7" t="s">
        <v>1374</v>
      </c>
      <c r="Z7">
        <v>0</v>
      </c>
      <c r="AA7">
        <v>0</v>
      </c>
      <c r="AB7">
        <v>0</v>
      </c>
      <c r="AC7" t="s">
        <v>1371</v>
      </c>
      <c r="AD7" t="s">
        <v>1371</v>
      </c>
      <c r="AE7" t="s">
        <v>1033</v>
      </c>
      <c r="AF7" t="s">
        <v>1371</v>
      </c>
      <c r="AG7" t="b">
        <v>1</v>
      </c>
      <c r="AH7" t="s">
        <v>1375</v>
      </c>
    </row>
    <row r="8" spans="1:35">
      <c r="A8" t="s">
        <v>1152</v>
      </c>
      <c r="B8" t="s">
        <v>1153</v>
      </c>
      <c r="D8">
        <v>0</v>
      </c>
      <c r="E8">
        <v>0</v>
      </c>
      <c r="F8" t="s">
        <v>1369</v>
      </c>
      <c r="G8" t="s">
        <v>1377</v>
      </c>
      <c r="H8">
        <v>0</v>
      </c>
      <c r="I8">
        <v>0</v>
      </c>
      <c r="J8">
        <v>0</v>
      </c>
      <c r="L8">
        <v>0</v>
      </c>
      <c r="M8">
        <v>0</v>
      </c>
      <c r="N8">
        <v>1</v>
      </c>
      <c r="O8" t="s">
        <v>1377</v>
      </c>
      <c r="Q8" t="s">
        <v>1377</v>
      </c>
      <c r="R8" t="s">
        <v>1328</v>
      </c>
      <c r="S8" t="s">
        <v>1374</v>
      </c>
      <c r="T8" t="s">
        <v>1330</v>
      </c>
      <c r="U8" t="s">
        <v>1372</v>
      </c>
      <c r="V8" t="s">
        <v>1154</v>
      </c>
      <c r="W8" t="s">
        <v>1155</v>
      </c>
      <c r="X8" t="s">
        <v>1374</v>
      </c>
      <c r="Y8" t="s">
        <v>1374</v>
      </c>
      <c r="Z8">
        <v>0</v>
      </c>
      <c r="AA8">
        <v>0</v>
      </c>
      <c r="AB8">
        <v>0</v>
      </c>
      <c r="AC8" t="s">
        <v>1371</v>
      </c>
      <c r="AD8" t="s">
        <v>1371</v>
      </c>
      <c r="AE8" t="s">
        <v>1033</v>
      </c>
      <c r="AF8" t="s">
        <v>1371</v>
      </c>
      <c r="AG8" t="b">
        <v>1</v>
      </c>
      <c r="AH8" t="s">
        <v>1375</v>
      </c>
    </row>
    <row r="9" spans="1:35">
      <c r="A9" t="s">
        <v>1140</v>
      </c>
      <c r="B9" t="s">
        <v>1141</v>
      </c>
      <c r="D9">
        <v>0</v>
      </c>
      <c r="E9">
        <v>0</v>
      </c>
      <c r="F9" t="s">
        <v>1369</v>
      </c>
      <c r="G9" t="s">
        <v>1377</v>
      </c>
      <c r="H9">
        <v>0</v>
      </c>
      <c r="I9">
        <v>0</v>
      </c>
      <c r="J9">
        <v>0</v>
      </c>
      <c r="L9">
        <v>0</v>
      </c>
      <c r="M9">
        <v>0</v>
      </c>
      <c r="N9">
        <v>1</v>
      </c>
      <c r="O9" t="s">
        <v>1377</v>
      </c>
      <c r="Q9" t="s">
        <v>1377</v>
      </c>
      <c r="R9" t="s">
        <v>1328</v>
      </c>
      <c r="S9" t="s">
        <v>1374</v>
      </c>
      <c r="T9" t="s">
        <v>1330</v>
      </c>
      <c r="U9" t="s">
        <v>1372</v>
      </c>
      <c r="V9" t="s">
        <v>1378</v>
      </c>
      <c r="W9" t="s">
        <v>1143</v>
      </c>
      <c r="X9" t="s">
        <v>1374</v>
      </c>
      <c r="Y9" t="s">
        <v>1374</v>
      </c>
      <c r="Z9">
        <v>0</v>
      </c>
      <c r="AA9">
        <v>0</v>
      </c>
      <c r="AB9">
        <v>0</v>
      </c>
      <c r="AC9" t="s">
        <v>1371</v>
      </c>
      <c r="AD9" t="s">
        <v>1371</v>
      </c>
      <c r="AE9" t="s">
        <v>1033</v>
      </c>
      <c r="AF9" t="s">
        <v>1371</v>
      </c>
      <c r="AG9" t="b">
        <v>1</v>
      </c>
      <c r="AH9" t="s">
        <v>1375</v>
      </c>
    </row>
    <row r="10" spans="1:35">
      <c r="A10" t="s">
        <v>1145</v>
      </c>
      <c r="B10" t="s">
        <v>1146</v>
      </c>
      <c r="D10">
        <v>0</v>
      </c>
      <c r="E10">
        <v>0</v>
      </c>
      <c r="F10" t="s">
        <v>1369</v>
      </c>
      <c r="G10" t="s">
        <v>1377</v>
      </c>
      <c r="H10">
        <v>0</v>
      </c>
      <c r="I10">
        <v>0</v>
      </c>
      <c r="J10">
        <v>0</v>
      </c>
      <c r="L10">
        <v>0</v>
      </c>
      <c r="M10">
        <v>0</v>
      </c>
      <c r="N10">
        <v>1</v>
      </c>
      <c r="O10" t="s">
        <v>1377</v>
      </c>
      <c r="Q10" t="s">
        <v>1377</v>
      </c>
      <c r="R10" t="s">
        <v>1328</v>
      </c>
      <c r="S10" t="s">
        <v>1374</v>
      </c>
      <c r="T10" t="s">
        <v>1330</v>
      </c>
      <c r="U10" t="s">
        <v>1372</v>
      </c>
      <c r="V10" t="s">
        <v>1379</v>
      </c>
      <c r="W10" t="s">
        <v>1148</v>
      </c>
      <c r="X10" t="s">
        <v>1374</v>
      </c>
      <c r="Y10" t="s">
        <v>1374</v>
      </c>
      <c r="Z10">
        <v>0</v>
      </c>
      <c r="AA10">
        <v>0</v>
      </c>
      <c r="AB10">
        <v>0</v>
      </c>
      <c r="AC10" t="s">
        <v>1371</v>
      </c>
      <c r="AD10" t="s">
        <v>1371</v>
      </c>
      <c r="AE10" t="s">
        <v>1033</v>
      </c>
      <c r="AF10" t="s">
        <v>1371</v>
      </c>
      <c r="AG10" t="b">
        <v>1</v>
      </c>
      <c r="AH10" t="s">
        <v>1375</v>
      </c>
    </row>
    <row r="11" spans="1:35">
      <c r="A11" t="s">
        <v>1118</v>
      </c>
      <c r="B11" t="s">
        <v>1119</v>
      </c>
      <c r="D11">
        <v>0</v>
      </c>
      <c r="E11">
        <v>0</v>
      </c>
      <c r="F11" t="s">
        <v>1369</v>
      </c>
      <c r="G11" t="s">
        <v>1370</v>
      </c>
      <c r="H11">
        <v>0</v>
      </c>
      <c r="I11">
        <v>0</v>
      </c>
      <c r="J11">
        <v>0</v>
      </c>
      <c r="L11">
        <v>0</v>
      </c>
      <c r="M11">
        <v>0</v>
      </c>
      <c r="N11">
        <v>1</v>
      </c>
      <c r="O11" t="s">
        <v>1370</v>
      </c>
      <c r="Q11" t="s">
        <v>1370</v>
      </c>
      <c r="R11" t="s">
        <v>1328</v>
      </c>
      <c r="S11" t="s">
        <v>1374</v>
      </c>
      <c r="T11" t="s">
        <v>1330</v>
      </c>
      <c r="U11" t="s">
        <v>1372</v>
      </c>
      <c r="V11" t="s">
        <v>1380</v>
      </c>
      <c r="W11" t="s">
        <v>1120</v>
      </c>
      <c r="X11" t="s">
        <v>1374</v>
      </c>
      <c r="Y11" t="s">
        <v>1374</v>
      </c>
      <c r="Z11">
        <v>0</v>
      </c>
      <c r="AA11">
        <v>0</v>
      </c>
      <c r="AB11">
        <v>0</v>
      </c>
      <c r="AC11" t="s">
        <v>1371</v>
      </c>
      <c r="AD11" t="s">
        <v>1371</v>
      </c>
      <c r="AE11" t="s">
        <v>1033</v>
      </c>
      <c r="AF11" t="s">
        <v>1371</v>
      </c>
      <c r="AG11" t="b">
        <v>1</v>
      </c>
      <c r="AH11" t="s">
        <v>1375</v>
      </c>
    </row>
    <row r="12" spans="1:35">
      <c r="A12" t="s">
        <v>1123</v>
      </c>
      <c r="B12" t="s">
        <v>1124</v>
      </c>
      <c r="D12">
        <v>0</v>
      </c>
      <c r="E12">
        <v>0</v>
      </c>
      <c r="F12" t="s">
        <v>1369</v>
      </c>
      <c r="G12" t="s">
        <v>1370</v>
      </c>
      <c r="H12">
        <v>0</v>
      </c>
      <c r="I12">
        <v>0</v>
      </c>
      <c r="J12">
        <v>0</v>
      </c>
      <c r="L12">
        <v>0</v>
      </c>
      <c r="M12">
        <v>0</v>
      </c>
      <c r="N12">
        <v>1</v>
      </c>
      <c r="O12" t="s">
        <v>1370</v>
      </c>
      <c r="Q12" t="s">
        <v>1370</v>
      </c>
      <c r="R12" t="s">
        <v>1328</v>
      </c>
      <c r="S12" t="s">
        <v>1374</v>
      </c>
      <c r="T12" t="s">
        <v>1330</v>
      </c>
      <c r="U12" t="s">
        <v>1372</v>
      </c>
      <c r="V12" t="s">
        <v>1125</v>
      </c>
      <c r="W12" t="s">
        <v>1126</v>
      </c>
      <c r="X12" t="s">
        <v>1374</v>
      </c>
      <c r="Y12" t="s">
        <v>1374</v>
      </c>
      <c r="Z12">
        <v>0</v>
      </c>
      <c r="AA12">
        <v>0</v>
      </c>
      <c r="AB12">
        <v>0</v>
      </c>
      <c r="AC12" t="s">
        <v>1371</v>
      </c>
      <c r="AD12" t="s">
        <v>1371</v>
      </c>
      <c r="AE12" t="s">
        <v>1033</v>
      </c>
      <c r="AF12" t="s">
        <v>1371</v>
      </c>
      <c r="AG12" t="b">
        <v>1</v>
      </c>
      <c r="AH12" t="s">
        <v>1375</v>
      </c>
    </row>
    <row r="13" spans="1:35">
      <c r="A13" t="s">
        <v>1129</v>
      </c>
      <c r="B13" t="s">
        <v>1034</v>
      </c>
      <c r="D13">
        <v>0</v>
      </c>
      <c r="E13">
        <v>0</v>
      </c>
      <c r="F13" t="s">
        <v>1369</v>
      </c>
      <c r="G13" t="s">
        <v>1377</v>
      </c>
      <c r="H13">
        <v>0</v>
      </c>
      <c r="I13">
        <v>0</v>
      </c>
      <c r="J13">
        <v>0</v>
      </c>
      <c r="L13">
        <v>0</v>
      </c>
      <c r="M13">
        <v>0</v>
      </c>
      <c r="N13">
        <v>1</v>
      </c>
      <c r="O13" t="s">
        <v>1377</v>
      </c>
      <c r="Q13" t="s">
        <v>1377</v>
      </c>
      <c r="R13" t="s">
        <v>1328</v>
      </c>
      <c r="S13" t="s">
        <v>1374</v>
      </c>
      <c r="T13" t="s">
        <v>1330</v>
      </c>
      <c r="U13" t="s">
        <v>1372</v>
      </c>
      <c r="V13" t="s">
        <v>1130</v>
      </c>
      <c r="W13" t="s">
        <v>1131</v>
      </c>
      <c r="X13" t="s">
        <v>1374</v>
      </c>
      <c r="Y13" t="s">
        <v>1374</v>
      </c>
      <c r="Z13">
        <v>0</v>
      </c>
      <c r="AA13">
        <v>0</v>
      </c>
      <c r="AB13">
        <v>0</v>
      </c>
      <c r="AC13" t="s">
        <v>1371</v>
      </c>
      <c r="AD13" t="s">
        <v>1371</v>
      </c>
      <c r="AE13" t="s">
        <v>1033</v>
      </c>
      <c r="AF13" t="s">
        <v>1371</v>
      </c>
      <c r="AG13" t="b">
        <v>1</v>
      </c>
      <c r="AH13" t="s">
        <v>1375</v>
      </c>
    </row>
    <row r="14" spans="1:35">
      <c r="A14" t="s">
        <v>1135</v>
      </c>
      <c r="B14" t="s">
        <v>1381</v>
      </c>
      <c r="D14">
        <v>0</v>
      </c>
      <c r="E14">
        <v>0</v>
      </c>
      <c r="F14" t="s">
        <v>1369</v>
      </c>
      <c r="G14" t="s">
        <v>1382</v>
      </c>
      <c r="H14">
        <v>0</v>
      </c>
      <c r="I14">
        <v>0</v>
      </c>
      <c r="J14">
        <v>0</v>
      </c>
      <c r="L14">
        <v>0</v>
      </c>
      <c r="M14">
        <v>0</v>
      </c>
      <c r="N14">
        <v>10</v>
      </c>
      <c r="O14" t="s">
        <v>1370</v>
      </c>
      <c r="Q14" t="s">
        <v>1370</v>
      </c>
      <c r="R14" t="s">
        <v>1328</v>
      </c>
      <c r="S14" t="s">
        <v>1374</v>
      </c>
      <c r="T14" t="s">
        <v>1330</v>
      </c>
      <c r="U14" t="s">
        <v>1372</v>
      </c>
      <c r="V14" t="s">
        <v>1136</v>
      </c>
      <c r="W14" t="s">
        <v>1383</v>
      </c>
      <c r="X14" t="s">
        <v>1374</v>
      </c>
      <c r="Y14" t="s">
        <v>1374</v>
      </c>
      <c r="Z14">
        <v>0</v>
      </c>
      <c r="AA14">
        <v>0</v>
      </c>
      <c r="AB14">
        <v>0</v>
      </c>
      <c r="AC14" t="s">
        <v>1371</v>
      </c>
      <c r="AD14" t="s">
        <v>1371</v>
      </c>
      <c r="AE14" t="s">
        <v>1033</v>
      </c>
      <c r="AF14" t="s">
        <v>1371</v>
      </c>
      <c r="AG14" t="b">
        <v>1</v>
      </c>
      <c r="AH14" t="s">
        <v>1375</v>
      </c>
    </row>
    <row r="15" spans="1:35">
      <c r="A15" t="s">
        <v>1156</v>
      </c>
      <c r="B15" t="s">
        <v>1384</v>
      </c>
      <c r="D15">
        <v>0</v>
      </c>
      <c r="E15">
        <v>0</v>
      </c>
      <c r="F15" t="s">
        <v>1369</v>
      </c>
      <c r="G15" t="s">
        <v>1370</v>
      </c>
      <c r="H15">
        <v>0</v>
      </c>
      <c r="I15">
        <v>0</v>
      </c>
      <c r="J15">
        <v>0</v>
      </c>
      <c r="L15">
        <v>0</v>
      </c>
      <c r="M15">
        <v>0</v>
      </c>
      <c r="N15">
        <v>1</v>
      </c>
      <c r="O15" t="s">
        <v>1370</v>
      </c>
      <c r="Q15" t="s">
        <v>1370</v>
      </c>
      <c r="R15" t="s">
        <v>1328</v>
      </c>
      <c r="S15" t="s">
        <v>1374</v>
      </c>
      <c r="T15" t="s">
        <v>1330</v>
      </c>
      <c r="U15" t="s">
        <v>1372</v>
      </c>
      <c r="V15" t="s">
        <v>1157</v>
      </c>
      <c r="W15" t="s">
        <v>1158</v>
      </c>
      <c r="X15" t="s">
        <v>1374</v>
      </c>
      <c r="Y15" t="s">
        <v>1374</v>
      </c>
      <c r="Z15">
        <v>0</v>
      </c>
      <c r="AA15">
        <v>0</v>
      </c>
      <c r="AB15">
        <v>0</v>
      </c>
      <c r="AC15" t="s">
        <v>1371</v>
      </c>
      <c r="AD15" t="s">
        <v>1371</v>
      </c>
      <c r="AE15" t="s">
        <v>1033</v>
      </c>
      <c r="AF15" t="s">
        <v>1371</v>
      </c>
      <c r="AG15" t="b">
        <v>1</v>
      </c>
      <c r="AH15" t="s">
        <v>1375</v>
      </c>
    </row>
    <row r="16" spans="1:35">
      <c r="A16" t="s">
        <v>1191</v>
      </c>
      <c r="B16" t="s">
        <v>1045</v>
      </c>
      <c r="D16">
        <v>0</v>
      </c>
      <c r="E16">
        <v>0</v>
      </c>
      <c r="F16" t="s">
        <v>1369</v>
      </c>
      <c r="G16" t="s">
        <v>1370</v>
      </c>
      <c r="H16">
        <v>0</v>
      </c>
      <c r="I16">
        <v>0</v>
      </c>
      <c r="J16">
        <v>0</v>
      </c>
      <c r="L16">
        <v>0</v>
      </c>
      <c r="M16">
        <v>0</v>
      </c>
      <c r="N16">
        <v>1</v>
      </c>
      <c r="O16" t="s">
        <v>1370</v>
      </c>
      <c r="Q16" t="s">
        <v>1370</v>
      </c>
      <c r="R16" t="s">
        <v>1328</v>
      </c>
      <c r="S16" t="s">
        <v>1374</v>
      </c>
      <c r="T16" t="s">
        <v>1330</v>
      </c>
      <c r="U16" t="s">
        <v>1372</v>
      </c>
      <c r="V16" t="s">
        <v>1193</v>
      </c>
      <c r="W16" t="s">
        <v>1194</v>
      </c>
      <c r="X16" t="s">
        <v>1374</v>
      </c>
      <c r="Y16" t="s">
        <v>1374</v>
      </c>
      <c r="Z16">
        <v>0</v>
      </c>
      <c r="AA16">
        <v>0</v>
      </c>
      <c r="AB16">
        <v>0</v>
      </c>
      <c r="AC16" t="s">
        <v>1371</v>
      </c>
      <c r="AD16" t="s">
        <v>1371</v>
      </c>
      <c r="AE16" t="s">
        <v>1033</v>
      </c>
      <c r="AF16" t="s">
        <v>1371</v>
      </c>
      <c r="AG16" t="b">
        <v>1</v>
      </c>
      <c r="AH16" t="s">
        <v>1375</v>
      </c>
    </row>
    <row r="17" spans="1:34">
      <c r="A17" t="s">
        <v>1385</v>
      </c>
      <c r="B17" t="s">
        <v>1386</v>
      </c>
      <c r="D17">
        <v>0</v>
      </c>
      <c r="E17">
        <v>0</v>
      </c>
      <c r="F17" t="s">
        <v>1369</v>
      </c>
      <c r="G17" t="s">
        <v>1370</v>
      </c>
      <c r="H17">
        <v>0</v>
      </c>
      <c r="I17">
        <v>0</v>
      </c>
      <c r="J17">
        <v>0</v>
      </c>
      <c r="L17">
        <v>0</v>
      </c>
      <c r="M17">
        <v>0</v>
      </c>
      <c r="N17">
        <v>1</v>
      </c>
      <c r="O17" t="s">
        <v>1370</v>
      </c>
      <c r="Q17" t="s">
        <v>1370</v>
      </c>
      <c r="R17" t="s">
        <v>1328</v>
      </c>
      <c r="S17" t="s">
        <v>1371</v>
      </c>
      <c r="T17" t="s">
        <v>1330</v>
      </c>
      <c r="U17" t="s">
        <v>1372</v>
      </c>
      <c r="V17" t="s">
        <v>1387</v>
      </c>
      <c r="W17" t="s">
        <v>1388</v>
      </c>
      <c r="X17" t="s">
        <v>1374</v>
      </c>
      <c r="Y17" t="s">
        <v>1374</v>
      </c>
      <c r="Z17">
        <v>0</v>
      </c>
      <c r="AA17">
        <v>0</v>
      </c>
      <c r="AB17">
        <v>0</v>
      </c>
      <c r="AC17" t="s">
        <v>1371</v>
      </c>
      <c r="AD17" t="s">
        <v>1371</v>
      </c>
      <c r="AE17" t="s">
        <v>1371</v>
      </c>
      <c r="AF17" t="s">
        <v>1371</v>
      </c>
      <c r="AG17" t="b">
        <v>1</v>
      </c>
      <c r="AH17" t="s">
        <v>1375</v>
      </c>
    </row>
    <row r="18" spans="1:34">
      <c r="A18" t="s">
        <v>1389</v>
      </c>
      <c r="B18" t="s">
        <v>1390</v>
      </c>
      <c r="D18">
        <v>0</v>
      </c>
      <c r="E18">
        <v>0</v>
      </c>
      <c r="F18" t="s">
        <v>1369</v>
      </c>
      <c r="G18" t="s">
        <v>1370</v>
      </c>
      <c r="H18">
        <v>0</v>
      </c>
      <c r="I18">
        <v>0</v>
      </c>
      <c r="J18">
        <v>0</v>
      </c>
      <c r="L18">
        <v>0</v>
      </c>
      <c r="M18">
        <v>0</v>
      </c>
      <c r="N18">
        <v>1</v>
      </c>
      <c r="O18" t="s">
        <v>1370</v>
      </c>
      <c r="Q18" t="s">
        <v>1370</v>
      </c>
      <c r="R18" t="s">
        <v>1328</v>
      </c>
      <c r="S18" t="s">
        <v>1371</v>
      </c>
      <c r="T18" t="s">
        <v>1330</v>
      </c>
      <c r="U18" t="s">
        <v>1372</v>
      </c>
      <c r="V18" t="s">
        <v>1391</v>
      </c>
      <c r="W18" t="s">
        <v>1392</v>
      </c>
      <c r="X18" t="s">
        <v>1374</v>
      </c>
      <c r="Y18" t="s">
        <v>1374</v>
      </c>
      <c r="Z18">
        <v>0</v>
      </c>
      <c r="AA18">
        <v>0</v>
      </c>
      <c r="AB18">
        <v>0</v>
      </c>
      <c r="AC18" t="s">
        <v>1371</v>
      </c>
      <c r="AD18" t="s">
        <v>1371</v>
      </c>
      <c r="AE18" t="s">
        <v>1371</v>
      </c>
      <c r="AF18" t="s">
        <v>1371</v>
      </c>
      <c r="AG18" t="b">
        <v>1</v>
      </c>
      <c r="AH18" t="s">
        <v>1375</v>
      </c>
    </row>
    <row r="19" spans="1:34">
      <c r="A19" t="s">
        <v>1187</v>
      </c>
      <c r="B19" t="s">
        <v>1044</v>
      </c>
      <c r="D19">
        <v>0</v>
      </c>
      <c r="E19">
        <v>0</v>
      </c>
      <c r="F19" t="s">
        <v>1369</v>
      </c>
      <c r="G19" t="s">
        <v>1370</v>
      </c>
      <c r="H19">
        <v>0</v>
      </c>
      <c r="I19">
        <v>0</v>
      </c>
      <c r="J19">
        <v>0</v>
      </c>
      <c r="L19">
        <v>0</v>
      </c>
      <c r="M19">
        <v>0</v>
      </c>
      <c r="N19">
        <v>1</v>
      </c>
      <c r="O19" t="s">
        <v>1370</v>
      </c>
      <c r="Q19" t="s">
        <v>1370</v>
      </c>
      <c r="R19" t="s">
        <v>1328</v>
      </c>
      <c r="S19" t="s">
        <v>1374</v>
      </c>
      <c r="T19" t="s">
        <v>1330</v>
      </c>
      <c r="U19" t="s">
        <v>1372</v>
      </c>
      <c r="V19" t="s">
        <v>1189</v>
      </c>
      <c r="W19" t="s">
        <v>1190</v>
      </c>
      <c r="X19" t="s">
        <v>1374</v>
      </c>
      <c r="Y19" t="s">
        <v>1374</v>
      </c>
      <c r="Z19">
        <v>0</v>
      </c>
      <c r="AA19">
        <v>0</v>
      </c>
      <c r="AB19">
        <v>0</v>
      </c>
      <c r="AC19" t="s">
        <v>1371</v>
      </c>
      <c r="AD19" t="s">
        <v>1371</v>
      </c>
      <c r="AE19" t="s">
        <v>1033</v>
      </c>
      <c r="AF19" t="s">
        <v>1371</v>
      </c>
      <c r="AG19" t="b">
        <v>1</v>
      </c>
      <c r="AH19" t="s">
        <v>1375</v>
      </c>
    </row>
    <row r="20" spans="1:34">
      <c r="A20" t="s">
        <v>1183</v>
      </c>
      <c r="B20" t="s">
        <v>1043</v>
      </c>
      <c r="D20">
        <v>0</v>
      </c>
      <c r="E20">
        <v>0</v>
      </c>
      <c r="F20" t="s">
        <v>1369</v>
      </c>
      <c r="G20" t="s">
        <v>1370</v>
      </c>
      <c r="H20">
        <v>0</v>
      </c>
      <c r="I20">
        <v>0</v>
      </c>
      <c r="J20">
        <v>0</v>
      </c>
      <c r="L20">
        <v>0</v>
      </c>
      <c r="M20">
        <v>0</v>
      </c>
      <c r="N20">
        <v>1</v>
      </c>
      <c r="O20" t="s">
        <v>1370</v>
      </c>
      <c r="Q20" t="s">
        <v>1370</v>
      </c>
      <c r="R20" t="s">
        <v>1328</v>
      </c>
      <c r="S20" t="s">
        <v>1374</v>
      </c>
      <c r="T20" t="s">
        <v>1330</v>
      </c>
      <c r="U20" t="s">
        <v>1372</v>
      </c>
      <c r="V20" t="s">
        <v>1185</v>
      </c>
      <c r="W20" t="s">
        <v>1186</v>
      </c>
      <c r="X20" t="s">
        <v>1374</v>
      </c>
      <c r="Y20" t="s">
        <v>1374</v>
      </c>
      <c r="Z20">
        <v>0</v>
      </c>
      <c r="AA20">
        <v>0</v>
      </c>
      <c r="AB20">
        <v>0</v>
      </c>
      <c r="AC20" t="s">
        <v>1371</v>
      </c>
      <c r="AD20" t="s">
        <v>1371</v>
      </c>
      <c r="AE20" t="s">
        <v>1033</v>
      </c>
      <c r="AF20" t="s">
        <v>1371</v>
      </c>
      <c r="AG20" t="b">
        <v>1</v>
      </c>
      <c r="AH20" t="s">
        <v>1375</v>
      </c>
    </row>
    <row r="21" spans="1:34">
      <c r="A21" t="s">
        <v>1166</v>
      </c>
      <c r="B21" t="s">
        <v>1037</v>
      </c>
      <c r="D21">
        <v>0</v>
      </c>
      <c r="E21">
        <v>0</v>
      </c>
      <c r="F21" t="s">
        <v>1369</v>
      </c>
      <c r="G21" t="s">
        <v>1370</v>
      </c>
      <c r="H21">
        <v>0</v>
      </c>
      <c r="I21">
        <v>0</v>
      </c>
      <c r="J21">
        <v>0</v>
      </c>
      <c r="L21">
        <v>0</v>
      </c>
      <c r="M21">
        <v>0</v>
      </c>
      <c r="N21">
        <v>1</v>
      </c>
      <c r="O21" t="s">
        <v>1370</v>
      </c>
      <c r="Q21" t="s">
        <v>1370</v>
      </c>
      <c r="R21" t="s">
        <v>1328</v>
      </c>
      <c r="S21" t="s">
        <v>1374</v>
      </c>
      <c r="T21" t="s">
        <v>1330</v>
      </c>
      <c r="U21" t="s">
        <v>1372</v>
      </c>
      <c r="V21" t="s">
        <v>1167</v>
      </c>
      <c r="W21" t="s">
        <v>1168</v>
      </c>
      <c r="X21" t="s">
        <v>1374</v>
      </c>
      <c r="Y21" t="s">
        <v>1374</v>
      </c>
      <c r="Z21">
        <v>0</v>
      </c>
      <c r="AA21">
        <v>0</v>
      </c>
      <c r="AB21">
        <v>0</v>
      </c>
      <c r="AC21" t="s">
        <v>1371</v>
      </c>
      <c r="AD21" t="s">
        <v>1371</v>
      </c>
      <c r="AE21" t="s">
        <v>1033</v>
      </c>
      <c r="AF21" t="s">
        <v>1371</v>
      </c>
      <c r="AG21" t="b">
        <v>1</v>
      </c>
      <c r="AH21" t="s">
        <v>1375</v>
      </c>
    </row>
    <row r="22" spans="1:34">
      <c r="A22" t="s">
        <v>1163</v>
      </c>
      <c r="B22" t="s">
        <v>1036</v>
      </c>
      <c r="D22">
        <v>0</v>
      </c>
      <c r="E22">
        <v>0</v>
      </c>
      <c r="F22" t="s">
        <v>1369</v>
      </c>
      <c r="G22" t="s">
        <v>1370</v>
      </c>
      <c r="H22">
        <v>0</v>
      </c>
      <c r="I22">
        <v>0</v>
      </c>
      <c r="J22">
        <v>0</v>
      </c>
      <c r="L22">
        <v>0</v>
      </c>
      <c r="M22">
        <v>0</v>
      </c>
      <c r="N22">
        <v>1</v>
      </c>
      <c r="O22" t="s">
        <v>1370</v>
      </c>
      <c r="Q22" t="s">
        <v>1370</v>
      </c>
      <c r="R22" t="s">
        <v>1328</v>
      </c>
      <c r="S22" t="s">
        <v>1374</v>
      </c>
      <c r="T22" t="s">
        <v>1330</v>
      </c>
      <c r="U22" t="s">
        <v>1372</v>
      </c>
      <c r="V22" t="s">
        <v>1164</v>
      </c>
      <c r="W22" t="s">
        <v>1165</v>
      </c>
      <c r="X22" t="s">
        <v>1374</v>
      </c>
      <c r="Y22" t="s">
        <v>1374</v>
      </c>
      <c r="Z22">
        <v>0</v>
      </c>
      <c r="AA22">
        <v>0</v>
      </c>
      <c r="AB22">
        <v>0</v>
      </c>
      <c r="AC22" t="s">
        <v>1371</v>
      </c>
      <c r="AD22" t="s">
        <v>1371</v>
      </c>
      <c r="AE22" t="s">
        <v>1033</v>
      </c>
      <c r="AF22" t="s">
        <v>1371</v>
      </c>
      <c r="AG22" t="b">
        <v>1</v>
      </c>
      <c r="AH22" t="s">
        <v>1375</v>
      </c>
    </row>
    <row r="23" spans="1:34">
      <c r="A23" t="s">
        <v>1160</v>
      </c>
      <c r="B23" t="s">
        <v>1393</v>
      </c>
      <c r="D23">
        <v>0</v>
      </c>
      <c r="E23">
        <v>0</v>
      </c>
      <c r="F23" t="s">
        <v>1369</v>
      </c>
      <c r="G23" t="s">
        <v>1370</v>
      </c>
      <c r="H23">
        <v>0</v>
      </c>
      <c r="I23">
        <v>0</v>
      </c>
      <c r="J23">
        <v>0</v>
      </c>
      <c r="L23">
        <v>0</v>
      </c>
      <c r="M23">
        <v>0</v>
      </c>
      <c r="N23">
        <v>1</v>
      </c>
      <c r="O23" t="s">
        <v>1370</v>
      </c>
      <c r="Q23" t="s">
        <v>1370</v>
      </c>
      <c r="R23" t="s">
        <v>1328</v>
      </c>
      <c r="S23" t="s">
        <v>1374</v>
      </c>
      <c r="T23" t="s">
        <v>1330</v>
      </c>
      <c r="U23" t="s">
        <v>1372</v>
      </c>
      <c r="V23" t="s">
        <v>1161</v>
      </c>
      <c r="W23" t="s">
        <v>1162</v>
      </c>
      <c r="X23" t="s">
        <v>1374</v>
      </c>
      <c r="Y23" t="s">
        <v>1374</v>
      </c>
      <c r="Z23">
        <v>0</v>
      </c>
      <c r="AA23">
        <v>0</v>
      </c>
      <c r="AB23">
        <v>0</v>
      </c>
      <c r="AC23" t="s">
        <v>1371</v>
      </c>
      <c r="AD23" t="s">
        <v>1371</v>
      </c>
      <c r="AE23" t="s">
        <v>1033</v>
      </c>
      <c r="AF23" t="s">
        <v>1371</v>
      </c>
      <c r="AG23" t="b">
        <v>1</v>
      </c>
      <c r="AH23" t="s">
        <v>1375</v>
      </c>
    </row>
    <row r="24" spans="1:34">
      <c r="A24" t="s">
        <v>1174</v>
      </c>
      <c r="B24" t="s">
        <v>1040</v>
      </c>
      <c r="D24">
        <v>0</v>
      </c>
      <c r="E24">
        <v>0</v>
      </c>
      <c r="F24" t="s">
        <v>1369</v>
      </c>
      <c r="G24" t="s">
        <v>1370</v>
      </c>
      <c r="H24">
        <v>0</v>
      </c>
      <c r="I24">
        <v>0</v>
      </c>
      <c r="J24">
        <v>0</v>
      </c>
      <c r="L24">
        <v>0</v>
      </c>
      <c r="M24">
        <v>0</v>
      </c>
      <c r="N24">
        <v>1</v>
      </c>
      <c r="O24" t="s">
        <v>1370</v>
      </c>
      <c r="Q24" t="s">
        <v>1370</v>
      </c>
      <c r="R24" t="s">
        <v>1328</v>
      </c>
      <c r="S24" t="s">
        <v>1374</v>
      </c>
      <c r="T24" t="s">
        <v>1330</v>
      </c>
      <c r="U24" t="s">
        <v>1372</v>
      </c>
      <c r="V24" t="s">
        <v>1175</v>
      </c>
      <c r="W24" t="s">
        <v>1176</v>
      </c>
      <c r="X24" t="s">
        <v>1374</v>
      </c>
      <c r="Y24" t="s">
        <v>1374</v>
      </c>
      <c r="Z24">
        <v>0</v>
      </c>
      <c r="AA24">
        <v>0</v>
      </c>
      <c r="AB24">
        <v>0</v>
      </c>
      <c r="AC24" t="s">
        <v>1371</v>
      </c>
      <c r="AD24" t="s">
        <v>1371</v>
      </c>
      <c r="AE24" t="s">
        <v>1033</v>
      </c>
      <c r="AF24" t="s">
        <v>1371</v>
      </c>
      <c r="AG24" t="b">
        <v>1</v>
      </c>
      <c r="AH24" t="s">
        <v>1375</v>
      </c>
    </row>
    <row r="25" spans="1:34">
      <c r="A25" t="s">
        <v>1180</v>
      </c>
      <c r="B25" t="s">
        <v>1042</v>
      </c>
      <c r="D25">
        <v>0</v>
      </c>
      <c r="E25">
        <v>0</v>
      </c>
      <c r="F25" t="s">
        <v>1369</v>
      </c>
      <c r="H25">
        <v>0</v>
      </c>
      <c r="I25">
        <v>0</v>
      </c>
      <c r="J25">
        <v>0</v>
      </c>
      <c r="L25">
        <v>0</v>
      </c>
      <c r="M25">
        <v>0</v>
      </c>
      <c r="N25">
        <v>1</v>
      </c>
      <c r="O25" t="s">
        <v>1370</v>
      </c>
      <c r="Q25" t="s">
        <v>1370</v>
      </c>
      <c r="R25" t="s">
        <v>1328</v>
      </c>
      <c r="S25" t="s">
        <v>1374</v>
      </c>
      <c r="T25" t="s">
        <v>1330</v>
      </c>
      <c r="U25" t="s">
        <v>1372</v>
      </c>
      <c r="V25" t="s">
        <v>1394</v>
      </c>
      <c r="W25" t="s">
        <v>1182</v>
      </c>
      <c r="X25" t="s">
        <v>1374</v>
      </c>
      <c r="Y25" t="s">
        <v>1374</v>
      </c>
      <c r="Z25">
        <v>0</v>
      </c>
      <c r="AA25">
        <v>0</v>
      </c>
      <c r="AB25">
        <v>0</v>
      </c>
      <c r="AC25" t="s">
        <v>1371</v>
      </c>
      <c r="AD25" t="s">
        <v>1371</v>
      </c>
      <c r="AE25" t="s">
        <v>1033</v>
      </c>
      <c r="AF25" t="s">
        <v>1371</v>
      </c>
      <c r="AG25" t="b">
        <v>1</v>
      </c>
      <c r="AH25" t="s">
        <v>1375</v>
      </c>
    </row>
    <row r="26" spans="1:34">
      <c r="A26" t="s">
        <v>1177</v>
      </c>
      <c r="B26" t="s">
        <v>1395</v>
      </c>
      <c r="D26">
        <v>0</v>
      </c>
      <c r="E26">
        <v>0</v>
      </c>
      <c r="F26" t="s">
        <v>1369</v>
      </c>
      <c r="G26" t="s">
        <v>1370</v>
      </c>
      <c r="H26">
        <v>0</v>
      </c>
      <c r="I26">
        <v>0</v>
      </c>
      <c r="J26">
        <v>0</v>
      </c>
      <c r="L26">
        <v>0</v>
      </c>
      <c r="M26">
        <v>0</v>
      </c>
      <c r="N26">
        <v>1</v>
      </c>
      <c r="O26" t="s">
        <v>1370</v>
      </c>
      <c r="Q26" t="s">
        <v>1370</v>
      </c>
      <c r="R26" t="s">
        <v>1328</v>
      </c>
      <c r="S26" t="s">
        <v>1374</v>
      </c>
      <c r="T26" t="s">
        <v>1330</v>
      </c>
      <c r="U26" t="s">
        <v>1372</v>
      </c>
      <c r="V26" t="s">
        <v>1178</v>
      </c>
      <c r="W26" t="s">
        <v>1179</v>
      </c>
      <c r="X26" t="s">
        <v>1374</v>
      </c>
      <c r="Y26" t="s">
        <v>1374</v>
      </c>
      <c r="Z26">
        <v>0</v>
      </c>
      <c r="AA26">
        <v>0</v>
      </c>
      <c r="AB26">
        <v>0</v>
      </c>
      <c r="AC26" t="s">
        <v>1371</v>
      </c>
      <c r="AD26" t="s">
        <v>1371</v>
      </c>
      <c r="AE26" t="s">
        <v>1033</v>
      </c>
      <c r="AF26" t="s">
        <v>1371</v>
      </c>
      <c r="AG26" t="b">
        <v>1</v>
      </c>
      <c r="AH26" t="s">
        <v>1375</v>
      </c>
    </row>
    <row r="27" spans="1:34">
      <c r="A27" t="s">
        <v>1396</v>
      </c>
      <c r="B27" t="s">
        <v>1397</v>
      </c>
      <c r="D27">
        <v>0</v>
      </c>
      <c r="E27">
        <v>0</v>
      </c>
      <c r="F27" t="s">
        <v>1369</v>
      </c>
      <c r="H27">
        <v>0</v>
      </c>
      <c r="I27">
        <v>0</v>
      </c>
      <c r="J27">
        <v>0</v>
      </c>
      <c r="L27">
        <v>0</v>
      </c>
      <c r="M27">
        <v>0</v>
      </c>
      <c r="N27">
        <v>0</v>
      </c>
      <c r="R27" t="s">
        <v>1328</v>
      </c>
      <c r="S27" t="s">
        <v>1374</v>
      </c>
      <c r="T27" t="s">
        <v>1330</v>
      </c>
      <c r="U27" t="s">
        <v>1372</v>
      </c>
      <c r="V27" t="s">
        <v>1172</v>
      </c>
      <c r="W27" t="s">
        <v>1398</v>
      </c>
      <c r="X27" t="s">
        <v>1374</v>
      </c>
      <c r="Y27" t="s">
        <v>1374</v>
      </c>
      <c r="Z27">
        <v>0</v>
      </c>
      <c r="AA27">
        <v>0</v>
      </c>
      <c r="AB27">
        <v>0</v>
      </c>
      <c r="AC27" t="s">
        <v>1371</v>
      </c>
      <c r="AD27" t="s">
        <v>1371</v>
      </c>
      <c r="AE27" t="s">
        <v>1033</v>
      </c>
      <c r="AF27" t="s">
        <v>1371</v>
      </c>
      <c r="AG27" t="b">
        <v>1</v>
      </c>
      <c r="AH27" t="s">
        <v>1375</v>
      </c>
    </row>
    <row r="28" spans="1:34">
      <c r="A28" t="s">
        <v>1399</v>
      </c>
      <c r="B28" t="s">
        <v>1400</v>
      </c>
      <c r="D28">
        <v>0</v>
      </c>
      <c r="E28">
        <v>0</v>
      </c>
      <c r="F28" t="s">
        <v>1369</v>
      </c>
      <c r="H28">
        <v>0</v>
      </c>
      <c r="I28">
        <v>0</v>
      </c>
      <c r="J28">
        <v>0</v>
      </c>
      <c r="L28">
        <v>0</v>
      </c>
      <c r="M28">
        <v>0</v>
      </c>
      <c r="N28">
        <v>0</v>
      </c>
      <c r="R28" t="s">
        <v>1328</v>
      </c>
      <c r="S28" t="s">
        <v>1374</v>
      </c>
      <c r="T28" t="s">
        <v>1330</v>
      </c>
      <c r="U28" t="s">
        <v>1372</v>
      </c>
      <c r="V28" t="s">
        <v>1170</v>
      </c>
      <c r="W28" t="s">
        <v>1401</v>
      </c>
      <c r="X28" t="s">
        <v>1374</v>
      </c>
      <c r="Y28" t="s">
        <v>1374</v>
      </c>
      <c r="Z28">
        <v>0</v>
      </c>
      <c r="AA28">
        <v>0</v>
      </c>
      <c r="AB28">
        <v>0</v>
      </c>
      <c r="AC28" t="s">
        <v>1371</v>
      </c>
      <c r="AD28" t="s">
        <v>1371</v>
      </c>
      <c r="AE28" t="s">
        <v>1033</v>
      </c>
      <c r="AF28" t="s">
        <v>1371</v>
      </c>
      <c r="AG28" t="b">
        <v>1</v>
      </c>
      <c r="AH28" t="s">
        <v>1375</v>
      </c>
    </row>
    <row r="29" spans="1:34">
      <c r="A29" t="s">
        <v>1233</v>
      </c>
      <c r="B29" t="s">
        <v>1227</v>
      </c>
      <c r="D29">
        <v>0</v>
      </c>
      <c r="E29">
        <v>0</v>
      </c>
      <c r="F29" t="s">
        <v>1369</v>
      </c>
      <c r="H29">
        <v>0</v>
      </c>
      <c r="I29">
        <v>0</v>
      </c>
      <c r="J29">
        <v>0</v>
      </c>
      <c r="L29">
        <v>0</v>
      </c>
      <c r="M29">
        <v>0</v>
      </c>
      <c r="N29">
        <v>0</v>
      </c>
      <c r="R29" t="s">
        <v>1328</v>
      </c>
      <c r="S29" t="s">
        <v>1374</v>
      </c>
      <c r="T29" t="s">
        <v>1330</v>
      </c>
      <c r="U29" t="s">
        <v>1402</v>
      </c>
      <c r="V29" t="s">
        <v>1235</v>
      </c>
      <c r="W29" t="s">
        <v>1236</v>
      </c>
      <c r="X29" t="s">
        <v>1374</v>
      </c>
      <c r="Y29" t="s">
        <v>1374</v>
      </c>
      <c r="Z29">
        <v>0</v>
      </c>
      <c r="AA29">
        <v>0</v>
      </c>
      <c r="AB29">
        <v>0</v>
      </c>
      <c r="AC29" t="s">
        <v>1371</v>
      </c>
      <c r="AD29" t="s">
        <v>1371</v>
      </c>
      <c r="AE29" t="s">
        <v>1033</v>
      </c>
      <c r="AF29" t="s">
        <v>1371</v>
      </c>
      <c r="AG29" t="b">
        <v>1</v>
      </c>
      <c r="AH29" t="s">
        <v>1375</v>
      </c>
    </row>
    <row r="30" spans="1:34">
      <c r="A30" t="s">
        <v>1238</v>
      </c>
      <c r="B30" t="s">
        <v>1232</v>
      </c>
      <c r="D30">
        <v>0</v>
      </c>
      <c r="E30">
        <v>0</v>
      </c>
      <c r="F30" t="s">
        <v>1369</v>
      </c>
      <c r="H30">
        <v>0</v>
      </c>
      <c r="I30">
        <v>0</v>
      </c>
      <c r="J30">
        <v>0</v>
      </c>
      <c r="L30">
        <v>0</v>
      </c>
      <c r="M30">
        <v>0</v>
      </c>
      <c r="N30">
        <v>0</v>
      </c>
      <c r="R30" t="s">
        <v>1328</v>
      </c>
      <c r="S30" t="s">
        <v>1374</v>
      </c>
      <c r="T30" t="s">
        <v>1330</v>
      </c>
      <c r="U30" t="s">
        <v>1402</v>
      </c>
      <c r="V30" t="s">
        <v>1235</v>
      </c>
      <c r="W30" t="s">
        <v>1239</v>
      </c>
      <c r="X30" t="s">
        <v>1374</v>
      </c>
      <c r="Y30" t="s">
        <v>1374</v>
      </c>
      <c r="Z30">
        <v>0</v>
      </c>
      <c r="AA30">
        <v>0</v>
      </c>
      <c r="AB30">
        <v>0</v>
      </c>
      <c r="AC30" t="s">
        <v>1371</v>
      </c>
      <c r="AD30" t="s">
        <v>1371</v>
      </c>
      <c r="AE30" t="s">
        <v>1033</v>
      </c>
      <c r="AF30" t="s">
        <v>1371</v>
      </c>
      <c r="AG30" t="b">
        <v>1</v>
      </c>
      <c r="AH30" t="s">
        <v>1375</v>
      </c>
    </row>
    <row r="31" spans="1:34">
      <c r="A31" t="s">
        <v>1403</v>
      </c>
      <c r="B31" t="s">
        <v>1048</v>
      </c>
      <c r="D31">
        <v>0</v>
      </c>
      <c r="E31">
        <v>0</v>
      </c>
      <c r="F31" t="s">
        <v>1369</v>
      </c>
      <c r="H31">
        <v>0</v>
      </c>
      <c r="I31">
        <v>0</v>
      </c>
      <c r="J31">
        <v>0</v>
      </c>
      <c r="L31">
        <v>0</v>
      </c>
      <c r="M31">
        <v>0</v>
      </c>
      <c r="N31">
        <v>0</v>
      </c>
      <c r="R31" t="s">
        <v>1328</v>
      </c>
      <c r="S31" t="s">
        <v>1374</v>
      </c>
      <c r="T31" t="s">
        <v>1330</v>
      </c>
      <c r="U31" t="s">
        <v>1402</v>
      </c>
      <c r="V31" t="s">
        <v>1221</v>
      </c>
      <c r="W31" t="s">
        <v>1222</v>
      </c>
      <c r="X31" t="s">
        <v>1374</v>
      </c>
      <c r="Y31" t="s">
        <v>1374</v>
      </c>
      <c r="Z31">
        <v>0</v>
      </c>
      <c r="AA31">
        <v>0</v>
      </c>
      <c r="AB31">
        <v>0</v>
      </c>
      <c r="AC31" t="s">
        <v>1371</v>
      </c>
      <c r="AD31" t="s">
        <v>1371</v>
      </c>
      <c r="AE31" t="s">
        <v>1033</v>
      </c>
      <c r="AF31" t="s">
        <v>1371</v>
      </c>
      <c r="AG31" t="b">
        <v>1</v>
      </c>
      <c r="AH31" t="s">
        <v>1375</v>
      </c>
    </row>
    <row r="32" spans="1:34">
      <c r="A32" t="s">
        <v>1215</v>
      </c>
      <c r="B32" t="s">
        <v>1210</v>
      </c>
      <c r="D32">
        <v>0</v>
      </c>
      <c r="E32">
        <v>0</v>
      </c>
      <c r="F32" t="s">
        <v>1369</v>
      </c>
      <c r="H32">
        <v>0</v>
      </c>
      <c r="I32">
        <v>0</v>
      </c>
      <c r="J32">
        <v>0</v>
      </c>
      <c r="L32">
        <v>0</v>
      </c>
      <c r="M32">
        <v>0</v>
      </c>
      <c r="N32">
        <v>0</v>
      </c>
      <c r="R32" t="s">
        <v>1328</v>
      </c>
      <c r="S32" t="s">
        <v>1374</v>
      </c>
      <c r="T32" t="s">
        <v>1330</v>
      </c>
      <c r="U32" t="s">
        <v>1402</v>
      </c>
      <c r="V32" t="s">
        <v>1217</v>
      </c>
      <c r="W32" t="s">
        <v>1218</v>
      </c>
      <c r="X32" t="s">
        <v>1374</v>
      </c>
      <c r="Y32" t="s">
        <v>1374</v>
      </c>
      <c r="Z32">
        <v>0</v>
      </c>
      <c r="AA32">
        <v>0</v>
      </c>
      <c r="AB32">
        <v>0</v>
      </c>
      <c r="AC32" t="s">
        <v>1371</v>
      </c>
      <c r="AD32" t="s">
        <v>1371</v>
      </c>
      <c r="AE32" t="s">
        <v>1033</v>
      </c>
      <c r="AF32" t="s">
        <v>1371</v>
      </c>
      <c r="AG32" t="b">
        <v>1</v>
      </c>
      <c r="AH32" t="s">
        <v>1375</v>
      </c>
    </row>
    <row r="33" spans="1:34">
      <c r="A33" t="s">
        <v>1223</v>
      </c>
      <c r="B33" t="s">
        <v>1049</v>
      </c>
      <c r="D33">
        <v>0</v>
      </c>
      <c r="E33">
        <v>0</v>
      </c>
      <c r="F33" t="s">
        <v>1369</v>
      </c>
      <c r="H33">
        <v>0</v>
      </c>
      <c r="I33">
        <v>0</v>
      </c>
      <c r="J33">
        <v>0</v>
      </c>
      <c r="L33">
        <v>0</v>
      </c>
      <c r="M33">
        <v>0</v>
      </c>
      <c r="N33">
        <v>0</v>
      </c>
      <c r="R33" t="s">
        <v>1328</v>
      </c>
      <c r="S33" t="s">
        <v>1374</v>
      </c>
      <c r="T33" t="s">
        <v>1330</v>
      </c>
      <c r="U33" t="s">
        <v>1402</v>
      </c>
      <c r="V33" t="s">
        <v>1225</v>
      </c>
      <c r="W33" t="s">
        <v>1226</v>
      </c>
      <c r="X33" t="s">
        <v>1374</v>
      </c>
      <c r="Y33" t="s">
        <v>1374</v>
      </c>
      <c r="Z33">
        <v>0</v>
      </c>
      <c r="AA33">
        <v>0</v>
      </c>
      <c r="AB33">
        <v>0</v>
      </c>
      <c r="AC33" t="s">
        <v>1371</v>
      </c>
      <c r="AD33" t="s">
        <v>1371</v>
      </c>
      <c r="AE33" t="s">
        <v>1033</v>
      </c>
      <c r="AF33" t="s">
        <v>1371</v>
      </c>
      <c r="AG33" t="b">
        <v>1</v>
      </c>
      <c r="AH33" t="s">
        <v>1375</v>
      </c>
    </row>
    <row r="34" spans="1:34">
      <c r="A34" t="s">
        <v>1240</v>
      </c>
      <c r="B34" t="s">
        <v>1237</v>
      </c>
      <c r="D34">
        <v>0</v>
      </c>
      <c r="E34">
        <v>0</v>
      </c>
      <c r="F34" t="s">
        <v>1369</v>
      </c>
      <c r="H34">
        <v>0</v>
      </c>
      <c r="I34">
        <v>0</v>
      </c>
      <c r="J34">
        <v>0</v>
      </c>
      <c r="L34">
        <v>0</v>
      </c>
      <c r="M34">
        <v>0</v>
      </c>
      <c r="N34">
        <v>0</v>
      </c>
      <c r="R34" t="s">
        <v>1328</v>
      </c>
      <c r="S34" t="s">
        <v>1374</v>
      </c>
      <c r="T34" t="s">
        <v>1330</v>
      </c>
      <c r="U34" t="s">
        <v>1402</v>
      </c>
      <c r="V34" t="s">
        <v>1242</v>
      </c>
      <c r="W34" t="s">
        <v>1243</v>
      </c>
      <c r="X34" t="s">
        <v>1374</v>
      </c>
      <c r="Y34" t="s">
        <v>1374</v>
      </c>
      <c r="Z34">
        <v>0</v>
      </c>
      <c r="AA34">
        <v>0</v>
      </c>
      <c r="AB34">
        <v>0</v>
      </c>
      <c r="AC34" t="s">
        <v>1371</v>
      </c>
      <c r="AD34" t="s">
        <v>1371</v>
      </c>
      <c r="AE34" t="s">
        <v>1033</v>
      </c>
      <c r="AF34" t="s">
        <v>1371</v>
      </c>
      <c r="AG34" t="b">
        <v>1</v>
      </c>
      <c r="AH34" t="s">
        <v>1375</v>
      </c>
    </row>
    <row r="35" spans="1:34">
      <c r="A35" t="s">
        <v>1206</v>
      </c>
      <c r="B35" t="s">
        <v>1200</v>
      </c>
      <c r="D35">
        <v>0</v>
      </c>
      <c r="E35">
        <v>0</v>
      </c>
      <c r="F35" t="s">
        <v>1369</v>
      </c>
      <c r="H35">
        <v>0</v>
      </c>
      <c r="I35">
        <v>0</v>
      </c>
      <c r="J35">
        <v>0</v>
      </c>
      <c r="L35">
        <v>0</v>
      </c>
      <c r="M35">
        <v>0</v>
      </c>
      <c r="N35">
        <v>0</v>
      </c>
      <c r="R35" t="s">
        <v>1328</v>
      </c>
      <c r="S35" t="s">
        <v>1374</v>
      </c>
      <c r="T35" t="s">
        <v>1330</v>
      </c>
      <c r="U35" t="s">
        <v>1402</v>
      </c>
      <c r="V35" t="s">
        <v>1208</v>
      </c>
      <c r="W35" t="s">
        <v>1209</v>
      </c>
      <c r="X35" t="s">
        <v>1374</v>
      </c>
      <c r="Y35" t="s">
        <v>1374</v>
      </c>
      <c r="Z35">
        <v>0</v>
      </c>
      <c r="AA35">
        <v>0</v>
      </c>
      <c r="AB35">
        <v>0</v>
      </c>
      <c r="AC35" t="s">
        <v>1371</v>
      </c>
      <c r="AD35" t="s">
        <v>1371</v>
      </c>
      <c r="AE35" t="s">
        <v>1033</v>
      </c>
      <c r="AF35" t="s">
        <v>1371</v>
      </c>
      <c r="AG35" t="b">
        <v>1</v>
      </c>
      <c r="AH35" t="s">
        <v>1375</v>
      </c>
    </row>
    <row r="36" spans="1:34">
      <c r="A36" t="s">
        <v>1201</v>
      </c>
      <c r="B36" t="s">
        <v>1199</v>
      </c>
      <c r="D36">
        <v>0</v>
      </c>
      <c r="E36">
        <v>0</v>
      </c>
      <c r="F36" t="s">
        <v>1369</v>
      </c>
      <c r="H36">
        <v>0</v>
      </c>
      <c r="I36">
        <v>0</v>
      </c>
      <c r="J36">
        <v>0</v>
      </c>
      <c r="L36">
        <v>0</v>
      </c>
      <c r="M36">
        <v>0</v>
      </c>
      <c r="N36">
        <v>0</v>
      </c>
      <c r="R36" t="s">
        <v>1328</v>
      </c>
      <c r="S36" t="s">
        <v>1374</v>
      </c>
      <c r="T36" t="s">
        <v>1330</v>
      </c>
      <c r="U36" t="s">
        <v>1402</v>
      </c>
      <c r="V36" t="s">
        <v>1203</v>
      </c>
      <c r="W36" t="s">
        <v>1204</v>
      </c>
      <c r="X36" t="s">
        <v>1374</v>
      </c>
      <c r="Y36" t="s">
        <v>1374</v>
      </c>
      <c r="Z36">
        <v>0</v>
      </c>
      <c r="AA36">
        <v>0</v>
      </c>
      <c r="AB36">
        <v>0</v>
      </c>
      <c r="AC36" t="s">
        <v>1371</v>
      </c>
      <c r="AD36" t="s">
        <v>1371</v>
      </c>
      <c r="AE36" t="s">
        <v>1033</v>
      </c>
      <c r="AF36" t="s">
        <v>1371</v>
      </c>
      <c r="AG36" t="b">
        <v>1</v>
      </c>
      <c r="AH36" t="s">
        <v>1375</v>
      </c>
    </row>
    <row r="37" spans="1:34">
      <c r="A37" t="s">
        <v>1228</v>
      </c>
      <c r="B37" t="s">
        <v>1050</v>
      </c>
      <c r="D37">
        <v>0</v>
      </c>
      <c r="E37">
        <v>0</v>
      </c>
      <c r="F37" t="s">
        <v>1369</v>
      </c>
      <c r="H37">
        <v>0</v>
      </c>
      <c r="I37">
        <v>0</v>
      </c>
      <c r="J37">
        <v>0</v>
      </c>
      <c r="L37">
        <v>0</v>
      </c>
      <c r="M37">
        <v>0</v>
      </c>
      <c r="N37">
        <v>0</v>
      </c>
      <c r="R37" t="s">
        <v>1328</v>
      </c>
      <c r="S37" t="s">
        <v>1374</v>
      </c>
      <c r="T37" t="s">
        <v>1330</v>
      </c>
      <c r="U37" t="s">
        <v>1402</v>
      </c>
      <c r="V37" t="s">
        <v>1230</v>
      </c>
      <c r="W37" t="s">
        <v>1231</v>
      </c>
      <c r="X37" t="s">
        <v>1374</v>
      </c>
      <c r="Y37" t="s">
        <v>1374</v>
      </c>
      <c r="Z37">
        <v>0</v>
      </c>
      <c r="AA37">
        <v>0</v>
      </c>
      <c r="AB37">
        <v>0</v>
      </c>
      <c r="AC37" t="s">
        <v>1371</v>
      </c>
      <c r="AD37" t="s">
        <v>1371</v>
      </c>
      <c r="AE37" t="s">
        <v>1033</v>
      </c>
      <c r="AF37" t="s">
        <v>1371</v>
      </c>
      <c r="AG37" t="b">
        <v>1</v>
      </c>
      <c r="AH37" t="s">
        <v>1375</v>
      </c>
    </row>
    <row r="38" spans="1:34">
      <c r="A38" t="s">
        <v>1211</v>
      </c>
      <c r="B38" t="s">
        <v>1205</v>
      </c>
      <c r="D38">
        <v>0</v>
      </c>
      <c r="E38">
        <v>0</v>
      </c>
      <c r="F38" t="s">
        <v>1369</v>
      </c>
      <c r="H38">
        <v>0</v>
      </c>
      <c r="I38">
        <v>0</v>
      </c>
      <c r="J38">
        <v>0</v>
      </c>
      <c r="L38">
        <v>0</v>
      </c>
      <c r="M38">
        <v>0</v>
      </c>
      <c r="N38">
        <v>0</v>
      </c>
      <c r="R38" t="s">
        <v>1328</v>
      </c>
      <c r="S38" t="s">
        <v>1374</v>
      </c>
      <c r="T38" t="s">
        <v>1330</v>
      </c>
      <c r="U38" t="s">
        <v>1402</v>
      </c>
      <c r="V38" t="s">
        <v>1213</v>
      </c>
      <c r="W38" t="s">
        <v>1214</v>
      </c>
      <c r="X38" t="s">
        <v>1374</v>
      </c>
      <c r="Y38" t="s">
        <v>1374</v>
      </c>
      <c r="Z38">
        <v>0</v>
      </c>
      <c r="AA38">
        <v>0</v>
      </c>
      <c r="AB38">
        <v>0</v>
      </c>
      <c r="AC38" t="s">
        <v>1371</v>
      </c>
      <c r="AD38" t="s">
        <v>1371</v>
      </c>
      <c r="AE38" t="s">
        <v>1033</v>
      </c>
      <c r="AF38" t="s">
        <v>1371</v>
      </c>
      <c r="AG38" t="b">
        <v>1</v>
      </c>
      <c r="AH38" t="s">
        <v>1375</v>
      </c>
    </row>
    <row r="39" spans="1:34">
      <c r="A39" t="s">
        <v>1285</v>
      </c>
      <c r="B39" t="s">
        <v>1110</v>
      </c>
      <c r="D39">
        <v>0</v>
      </c>
      <c r="E39">
        <v>0</v>
      </c>
      <c r="F39" t="s">
        <v>1369</v>
      </c>
      <c r="H39">
        <v>0</v>
      </c>
      <c r="I39">
        <v>0</v>
      </c>
      <c r="J39">
        <v>0</v>
      </c>
      <c r="L39">
        <v>0</v>
      </c>
      <c r="M39">
        <v>0</v>
      </c>
      <c r="N39">
        <v>0</v>
      </c>
      <c r="R39" t="s">
        <v>1328</v>
      </c>
      <c r="S39" t="s">
        <v>1374</v>
      </c>
      <c r="T39" t="s">
        <v>1330</v>
      </c>
      <c r="U39" t="s">
        <v>1404</v>
      </c>
      <c r="V39" t="s">
        <v>1287</v>
      </c>
      <c r="W39" t="s">
        <v>1288</v>
      </c>
      <c r="X39" t="s">
        <v>1374</v>
      </c>
      <c r="Y39" t="s">
        <v>1374</v>
      </c>
      <c r="Z39">
        <v>0</v>
      </c>
      <c r="AA39">
        <v>0</v>
      </c>
      <c r="AB39">
        <v>0</v>
      </c>
      <c r="AC39" t="s">
        <v>1371</v>
      </c>
      <c r="AD39" t="s">
        <v>1371</v>
      </c>
      <c r="AE39" t="s">
        <v>1033</v>
      </c>
      <c r="AF39" t="s">
        <v>1371</v>
      </c>
      <c r="AG39" t="b">
        <v>1</v>
      </c>
      <c r="AH39" t="s">
        <v>1375</v>
      </c>
    </row>
    <row r="40" spans="1:34">
      <c r="A40" t="s">
        <v>1405</v>
      </c>
      <c r="B40" t="s">
        <v>1406</v>
      </c>
      <c r="D40">
        <v>0</v>
      </c>
      <c r="E40">
        <v>138.71</v>
      </c>
      <c r="F40" t="s">
        <v>1369</v>
      </c>
      <c r="G40" t="s">
        <v>1407</v>
      </c>
      <c r="H40">
        <v>0</v>
      </c>
      <c r="I40">
        <v>0</v>
      </c>
      <c r="J40">
        <v>0</v>
      </c>
      <c r="L40">
        <v>0</v>
      </c>
      <c r="M40">
        <v>0</v>
      </c>
      <c r="N40">
        <v>5500</v>
      </c>
      <c r="O40" t="s">
        <v>1408</v>
      </c>
      <c r="Q40" t="s">
        <v>1408</v>
      </c>
      <c r="R40" t="s">
        <v>1328</v>
      </c>
      <c r="S40" t="s">
        <v>1374</v>
      </c>
      <c r="T40" t="s">
        <v>1330</v>
      </c>
      <c r="U40" t="s">
        <v>1404</v>
      </c>
      <c r="V40" t="s">
        <v>1409</v>
      </c>
      <c r="W40" t="s">
        <v>1410</v>
      </c>
      <c r="X40" t="s">
        <v>1374</v>
      </c>
      <c r="Y40" t="s">
        <v>1374</v>
      </c>
      <c r="Z40">
        <v>0</v>
      </c>
      <c r="AA40">
        <v>0</v>
      </c>
      <c r="AB40">
        <v>0</v>
      </c>
      <c r="AC40" t="s">
        <v>1371</v>
      </c>
      <c r="AD40" t="s">
        <v>1371</v>
      </c>
      <c r="AE40" t="s">
        <v>1033</v>
      </c>
      <c r="AF40" t="s">
        <v>1371</v>
      </c>
      <c r="AG40" t="b">
        <v>1</v>
      </c>
      <c r="AH40" t="s">
        <v>1375</v>
      </c>
    </row>
    <row r="41" spans="1:34">
      <c r="A41" t="s">
        <v>1411</v>
      </c>
      <c r="B41" t="s">
        <v>1412</v>
      </c>
      <c r="D41">
        <v>0</v>
      </c>
      <c r="E41">
        <v>153.01</v>
      </c>
      <c r="F41" t="s">
        <v>1369</v>
      </c>
      <c r="G41" t="s">
        <v>1407</v>
      </c>
      <c r="H41">
        <v>0</v>
      </c>
      <c r="I41">
        <v>0</v>
      </c>
      <c r="J41">
        <v>0</v>
      </c>
      <c r="L41">
        <v>0</v>
      </c>
      <c r="M41">
        <v>0</v>
      </c>
      <c r="N41">
        <v>5500</v>
      </c>
      <c r="O41" t="s">
        <v>1408</v>
      </c>
      <c r="Q41" t="s">
        <v>1408</v>
      </c>
      <c r="R41" t="s">
        <v>1328</v>
      </c>
      <c r="S41" t="s">
        <v>1374</v>
      </c>
      <c r="T41" t="s">
        <v>1330</v>
      </c>
      <c r="U41" t="s">
        <v>1404</v>
      </c>
      <c r="V41" t="s">
        <v>1413</v>
      </c>
      <c r="W41" t="s">
        <v>1414</v>
      </c>
      <c r="X41" t="s">
        <v>1374</v>
      </c>
      <c r="Y41" t="s">
        <v>1374</v>
      </c>
      <c r="Z41">
        <v>0</v>
      </c>
      <c r="AA41">
        <v>0</v>
      </c>
      <c r="AB41">
        <v>0</v>
      </c>
      <c r="AC41" t="s">
        <v>1371</v>
      </c>
      <c r="AD41" t="s">
        <v>1371</v>
      </c>
      <c r="AE41" t="s">
        <v>1033</v>
      </c>
      <c r="AF41" t="s">
        <v>1371</v>
      </c>
      <c r="AG41" t="b">
        <v>1</v>
      </c>
      <c r="AH41" t="s">
        <v>1375</v>
      </c>
    </row>
    <row r="42" spans="1:34">
      <c r="A42" t="s">
        <v>1415</v>
      </c>
      <c r="B42" t="s">
        <v>1416</v>
      </c>
      <c r="D42">
        <v>0</v>
      </c>
      <c r="E42">
        <v>153.01</v>
      </c>
      <c r="F42" t="s">
        <v>1369</v>
      </c>
      <c r="G42" t="s">
        <v>1407</v>
      </c>
      <c r="H42">
        <v>0</v>
      </c>
      <c r="I42">
        <v>0</v>
      </c>
      <c r="J42">
        <v>0</v>
      </c>
      <c r="L42">
        <v>0</v>
      </c>
      <c r="M42">
        <v>0</v>
      </c>
      <c r="N42">
        <v>5500</v>
      </c>
      <c r="O42" t="s">
        <v>1408</v>
      </c>
      <c r="Q42" t="s">
        <v>1408</v>
      </c>
      <c r="R42" t="s">
        <v>1328</v>
      </c>
      <c r="S42" t="s">
        <v>1374</v>
      </c>
      <c r="T42" t="s">
        <v>1330</v>
      </c>
      <c r="U42" t="s">
        <v>1404</v>
      </c>
      <c r="V42" t="s">
        <v>1417</v>
      </c>
      <c r="W42" t="s">
        <v>1418</v>
      </c>
      <c r="X42" t="s">
        <v>1374</v>
      </c>
      <c r="Y42" t="s">
        <v>1374</v>
      </c>
      <c r="Z42">
        <v>0</v>
      </c>
      <c r="AA42">
        <v>0</v>
      </c>
      <c r="AB42">
        <v>0</v>
      </c>
      <c r="AC42" t="s">
        <v>1371</v>
      </c>
      <c r="AD42" t="s">
        <v>1371</v>
      </c>
      <c r="AE42" t="s">
        <v>1033</v>
      </c>
      <c r="AF42" t="s">
        <v>1371</v>
      </c>
      <c r="AG42" t="b">
        <v>1</v>
      </c>
      <c r="AH42" t="s">
        <v>1375</v>
      </c>
    </row>
    <row r="43" spans="1:34">
      <c r="A43" t="s">
        <v>1419</v>
      </c>
      <c r="B43" t="s">
        <v>1420</v>
      </c>
      <c r="D43">
        <v>0</v>
      </c>
      <c r="E43">
        <v>153.01</v>
      </c>
      <c r="F43" t="s">
        <v>1369</v>
      </c>
      <c r="G43" t="s">
        <v>1407</v>
      </c>
      <c r="H43">
        <v>0</v>
      </c>
      <c r="I43">
        <v>0</v>
      </c>
      <c r="J43">
        <v>0</v>
      </c>
      <c r="L43">
        <v>0</v>
      </c>
      <c r="M43">
        <v>0</v>
      </c>
      <c r="N43">
        <v>5500</v>
      </c>
      <c r="O43" t="s">
        <v>1408</v>
      </c>
      <c r="Q43" t="s">
        <v>1408</v>
      </c>
      <c r="R43" t="s">
        <v>1328</v>
      </c>
      <c r="S43" t="s">
        <v>1374</v>
      </c>
      <c r="T43" t="s">
        <v>1330</v>
      </c>
      <c r="U43" t="s">
        <v>1404</v>
      </c>
      <c r="V43" t="s">
        <v>1421</v>
      </c>
      <c r="W43" t="s">
        <v>1422</v>
      </c>
      <c r="X43" t="s">
        <v>1374</v>
      </c>
      <c r="Y43" t="s">
        <v>1374</v>
      </c>
      <c r="Z43">
        <v>0</v>
      </c>
      <c r="AA43">
        <v>0</v>
      </c>
      <c r="AB43">
        <v>0</v>
      </c>
      <c r="AC43" t="s">
        <v>1371</v>
      </c>
      <c r="AD43" t="s">
        <v>1371</v>
      </c>
      <c r="AE43" t="s">
        <v>1033</v>
      </c>
      <c r="AF43" t="s">
        <v>1371</v>
      </c>
      <c r="AG43" t="b">
        <v>1</v>
      </c>
      <c r="AH43" t="s">
        <v>1375</v>
      </c>
    </row>
    <row r="44" spans="1:34">
      <c r="A44" t="s">
        <v>1423</v>
      </c>
      <c r="B44" t="s">
        <v>1424</v>
      </c>
      <c r="D44">
        <v>0</v>
      </c>
      <c r="E44">
        <v>145.59</v>
      </c>
      <c r="F44" t="s">
        <v>1369</v>
      </c>
      <c r="G44" t="s">
        <v>1407</v>
      </c>
      <c r="H44">
        <v>0</v>
      </c>
      <c r="I44">
        <v>0</v>
      </c>
      <c r="J44">
        <v>0</v>
      </c>
      <c r="L44">
        <v>0</v>
      </c>
      <c r="M44">
        <v>0</v>
      </c>
      <c r="N44">
        <v>5500</v>
      </c>
      <c r="O44" t="s">
        <v>1408</v>
      </c>
      <c r="Q44" t="s">
        <v>1408</v>
      </c>
      <c r="R44" t="s">
        <v>1328</v>
      </c>
      <c r="S44" t="s">
        <v>1374</v>
      </c>
      <c r="T44" t="s">
        <v>1330</v>
      </c>
      <c r="U44" t="s">
        <v>1404</v>
      </c>
      <c r="V44" t="s">
        <v>1425</v>
      </c>
      <c r="W44" t="s">
        <v>1426</v>
      </c>
      <c r="X44" t="s">
        <v>1374</v>
      </c>
      <c r="Y44" t="s">
        <v>1374</v>
      </c>
      <c r="Z44">
        <v>0</v>
      </c>
      <c r="AA44">
        <v>0</v>
      </c>
      <c r="AB44">
        <v>0</v>
      </c>
      <c r="AC44" t="s">
        <v>1371</v>
      </c>
      <c r="AD44" t="s">
        <v>1371</v>
      </c>
      <c r="AE44" t="s">
        <v>1033</v>
      </c>
      <c r="AF44" t="s">
        <v>1371</v>
      </c>
      <c r="AG44" t="b">
        <v>1</v>
      </c>
      <c r="AH44" t="s">
        <v>1375</v>
      </c>
    </row>
    <row r="45" spans="1:34">
      <c r="A45" t="s">
        <v>1427</v>
      </c>
      <c r="B45" t="s">
        <v>1428</v>
      </c>
      <c r="D45">
        <v>0</v>
      </c>
      <c r="E45">
        <v>145.59</v>
      </c>
      <c r="F45" t="s">
        <v>1369</v>
      </c>
      <c r="G45" t="s">
        <v>1407</v>
      </c>
      <c r="H45">
        <v>0</v>
      </c>
      <c r="I45">
        <v>0</v>
      </c>
      <c r="J45">
        <v>0</v>
      </c>
      <c r="L45">
        <v>0</v>
      </c>
      <c r="M45">
        <v>0</v>
      </c>
      <c r="N45">
        <v>5500</v>
      </c>
      <c r="O45" t="s">
        <v>1408</v>
      </c>
      <c r="Q45" t="s">
        <v>1408</v>
      </c>
      <c r="R45" t="s">
        <v>1328</v>
      </c>
      <c r="S45" t="s">
        <v>1374</v>
      </c>
      <c r="T45" t="s">
        <v>1330</v>
      </c>
      <c r="U45" t="s">
        <v>1404</v>
      </c>
      <c r="V45" t="s">
        <v>1429</v>
      </c>
      <c r="W45" t="s">
        <v>1430</v>
      </c>
      <c r="X45" t="s">
        <v>1374</v>
      </c>
      <c r="Y45" t="s">
        <v>1374</v>
      </c>
      <c r="Z45">
        <v>0</v>
      </c>
      <c r="AA45">
        <v>0</v>
      </c>
      <c r="AB45">
        <v>0</v>
      </c>
      <c r="AC45" t="s">
        <v>1371</v>
      </c>
      <c r="AD45" t="s">
        <v>1371</v>
      </c>
      <c r="AE45" t="s">
        <v>1033</v>
      </c>
      <c r="AF45" t="s">
        <v>1371</v>
      </c>
      <c r="AG45" t="b">
        <v>1</v>
      </c>
      <c r="AH45" t="s">
        <v>1375</v>
      </c>
    </row>
    <row r="46" spans="1:34">
      <c r="A46" t="s">
        <v>1431</v>
      </c>
      <c r="B46" t="s">
        <v>1432</v>
      </c>
      <c r="D46">
        <v>0</v>
      </c>
      <c r="E46">
        <v>145.59</v>
      </c>
      <c r="F46" t="s">
        <v>1369</v>
      </c>
      <c r="G46" t="s">
        <v>1407</v>
      </c>
      <c r="H46">
        <v>0</v>
      </c>
      <c r="I46">
        <v>0</v>
      </c>
      <c r="J46">
        <v>0</v>
      </c>
      <c r="L46">
        <v>0</v>
      </c>
      <c r="M46">
        <v>0</v>
      </c>
      <c r="N46">
        <v>5500</v>
      </c>
      <c r="O46" t="s">
        <v>1408</v>
      </c>
      <c r="Q46" t="s">
        <v>1408</v>
      </c>
      <c r="R46" t="s">
        <v>1328</v>
      </c>
      <c r="S46" t="s">
        <v>1374</v>
      </c>
      <c r="T46" t="s">
        <v>1330</v>
      </c>
      <c r="U46" t="s">
        <v>1404</v>
      </c>
      <c r="V46" t="s">
        <v>1433</v>
      </c>
      <c r="W46" t="s">
        <v>1434</v>
      </c>
      <c r="X46" t="s">
        <v>1374</v>
      </c>
      <c r="Y46" t="s">
        <v>1374</v>
      </c>
      <c r="Z46">
        <v>0</v>
      </c>
      <c r="AA46">
        <v>0</v>
      </c>
      <c r="AB46">
        <v>0</v>
      </c>
      <c r="AC46" t="s">
        <v>1371</v>
      </c>
      <c r="AD46" t="s">
        <v>1371</v>
      </c>
      <c r="AE46" t="s">
        <v>1033</v>
      </c>
      <c r="AF46" t="s">
        <v>1371</v>
      </c>
      <c r="AG46" t="b">
        <v>1</v>
      </c>
      <c r="AH46" t="s">
        <v>1375</v>
      </c>
    </row>
    <row r="47" spans="1:34">
      <c r="A47" t="s">
        <v>1435</v>
      </c>
      <c r="B47" t="s">
        <v>1436</v>
      </c>
      <c r="D47">
        <v>0</v>
      </c>
      <c r="E47">
        <v>145.59</v>
      </c>
      <c r="F47" t="s">
        <v>1369</v>
      </c>
      <c r="G47" t="s">
        <v>1407</v>
      </c>
      <c r="H47">
        <v>0</v>
      </c>
      <c r="I47">
        <v>0</v>
      </c>
      <c r="J47">
        <v>0</v>
      </c>
      <c r="L47">
        <v>0</v>
      </c>
      <c r="M47">
        <v>0</v>
      </c>
      <c r="N47">
        <v>5500</v>
      </c>
      <c r="O47" t="s">
        <v>1408</v>
      </c>
      <c r="Q47" t="s">
        <v>1408</v>
      </c>
      <c r="R47" t="s">
        <v>1328</v>
      </c>
      <c r="S47" t="s">
        <v>1374</v>
      </c>
      <c r="T47" t="s">
        <v>1330</v>
      </c>
      <c r="U47" t="s">
        <v>1404</v>
      </c>
      <c r="V47" t="s">
        <v>1437</v>
      </c>
      <c r="W47" t="s">
        <v>1438</v>
      </c>
      <c r="X47" t="s">
        <v>1374</v>
      </c>
      <c r="Y47" t="s">
        <v>1374</v>
      </c>
      <c r="Z47">
        <v>0</v>
      </c>
      <c r="AA47">
        <v>0</v>
      </c>
      <c r="AB47">
        <v>0</v>
      </c>
      <c r="AC47" t="s">
        <v>1371</v>
      </c>
      <c r="AD47" t="s">
        <v>1371</v>
      </c>
      <c r="AE47" t="s">
        <v>1033</v>
      </c>
      <c r="AF47" t="s">
        <v>1371</v>
      </c>
      <c r="AG47" t="b">
        <v>1</v>
      </c>
      <c r="AH47" t="s">
        <v>1375</v>
      </c>
    </row>
    <row r="48" spans="1:34">
      <c r="A48" t="s">
        <v>1439</v>
      </c>
      <c r="B48" t="s">
        <v>1440</v>
      </c>
      <c r="D48">
        <v>0</v>
      </c>
      <c r="E48">
        <v>145.59</v>
      </c>
      <c r="F48" t="s">
        <v>1369</v>
      </c>
      <c r="G48" t="s">
        <v>1407</v>
      </c>
      <c r="H48">
        <v>0</v>
      </c>
      <c r="I48">
        <v>0</v>
      </c>
      <c r="J48">
        <v>0</v>
      </c>
      <c r="L48">
        <v>0</v>
      </c>
      <c r="M48">
        <v>0</v>
      </c>
      <c r="N48">
        <v>5500</v>
      </c>
      <c r="O48" t="s">
        <v>1408</v>
      </c>
      <c r="Q48" t="s">
        <v>1408</v>
      </c>
      <c r="R48" t="s">
        <v>1328</v>
      </c>
      <c r="S48" t="s">
        <v>1374</v>
      </c>
      <c r="T48" t="s">
        <v>1330</v>
      </c>
      <c r="U48" t="s">
        <v>1404</v>
      </c>
      <c r="V48" t="s">
        <v>1441</v>
      </c>
      <c r="W48" t="s">
        <v>1442</v>
      </c>
      <c r="X48" t="s">
        <v>1374</v>
      </c>
      <c r="Y48" t="s">
        <v>1374</v>
      </c>
      <c r="Z48">
        <v>0</v>
      </c>
      <c r="AA48">
        <v>0</v>
      </c>
      <c r="AB48">
        <v>0</v>
      </c>
      <c r="AC48" t="s">
        <v>1371</v>
      </c>
      <c r="AD48" t="s">
        <v>1371</v>
      </c>
      <c r="AE48" t="s">
        <v>1033</v>
      </c>
      <c r="AF48" t="s">
        <v>1371</v>
      </c>
      <c r="AG48" t="b">
        <v>1</v>
      </c>
      <c r="AH48" t="s">
        <v>1375</v>
      </c>
    </row>
    <row r="49" spans="1:34">
      <c r="A49" t="s">
        <v>1443</v>
      </c>
      <c r="B49" t="s">
        <v>1444</v>
      </c>
      <c r="D49">
        <v>21.89</v>
      </c>
      <c r="E49">
        <v>20.22</v>
      </c>
      <c r="F49" t="s">
        <v>1369</v>
      </c>
      <c r="G49" t="s">
        <v>1382</v>
      </c>
      <c r="H49">
        <v>0</v>
      </c>
      <c r="I49">
        <v>0</v>
      </c>
      <c r="J49">
        <v>0</v>
      </c>
      <c r="L49">
        <v>0</v>
      </c>
      <c r="M49">
        <v>0</v>
      </c>
      <c r="N49">
        <v>100</v>
      </c>
      <c r="O49" t="s">
        <v>1377</v>
      </c>
      <c r="Q49" t="s">
        <v>1377</v>
      </c>
      <c r="R49" t="s">
        <v>1328</v>
      </c>
      <c r="S49" t="s">
        <v>1374</v>
      </c>
      <c r="T49" t="s">
        <v>1330</v>
      </c>
      <c r="U49" t="s">
        <v>1404</v>
      </c>
      <c r="V49" t="s">
        <v>1445</v>
      </c>
      <c r="W49" t="s">
        <v>1446</v>
      </c>
      <c r="X49" t="s">
        <v>1374</v>
      </c>
      <c r="Y49" t="s">
        <v>1374</v>
      </c>
      <c r="Z49">
        <v>0</v>
      </c>
      <c r="AA49">
        <v>0</v>
      </c>
      <c r="AB49">
        <v>0</v>
      </c>
      <c r="AC49" t="s">
        <v>1371</v>
      </c>
      <c r="AD49" t="s">
        <v>1371</v>
      </c>
      <c r="AE49" t="s">
        <v>1033</v>
      </c>
      <c r="AF49" t="s">
        <v>1371</v>
      </c>
      <c r="AG49" t="b">
        <v>1</v>
      </c>
      <c r="AH49" t="s">
        <v>1375</v>
      </c>
    </row>
    <row r="50" spans="1:34">
      <c r="A50" t="s">
        <v>1447</v>
      </c>
      <c r="B50" t="s">
        <v>1448</v>
      </c>
      <c r="D50">
        <v>21.89</v>
      </c>
      <c r="E50">
        <v>20.22</v>
      </c>
      <c r="F50" t="s">
        <v>1369</v>
      </c>
      <c r="G50" t="s">
        <v>1382</v>
      </c>
      <c r="H50">
        <v>0</v>
      </c>
      <c r="I50">
        <v>0</v>
      </c>
      <c r="J50">
        <v>0</v>
      </c>
      <c r="L50">
        <v>0</v>
      </c>
      <c r="M50">
        <v>0</v>
      </c>
      <c r="N50">
        <v>100</v>
      </c>
      <c r="O50" t="s">
        <v>1377</v>
      </c>
      <c r="Q50" t="s">
        <v>1377</v>
      </c>
      <c r="R50" t="s">
        <v>1328</v>
      </c>
      <c r="S50" t="s">
        <v>1374</v>
      </c>
      <c r="T50" t="s">
        <v>1330</v>
      </c>
      <c r="U50" t="s">
        <v>1404</v>
      </c>
      <c r="V50" t="s">
        <v>1449</v>
      </c>
      <c r="W50" t="s">
        <v>1450</v>
      </c>
      <c r="X50" t="s">
        <v>1374</v>
      </c>
      <c r="Y50" t="s">
        <v>1374</v>
      </c>
      <c r="Z50">
        <v>0</v>
      </c>
      <c r="AA50">
        <v>0</v>
      </c>
      <c r="AB50">
        <v>0</v>
      </c>
      <c r="AC50" t="s">
        <v>1371</v>
      </c>
      <c r="AD50" t="s">
        <v>1371</v>
      </c>
      <c r="AE50" t="s">
        <v>1033</v>
      </c>
      <c r="AF50" t="s">
        <v>1371</v>
      </c>
      <c r="AG50" t="b">
        <v>1</v>
      </c>
      <c r="AH50" t="s">
        <v>1375</v>
      </c>
    </row>
    <row r="51" spans="1:34">
      <c r="A51" t="s">
        <v>1451</v>
      </c>
      <c r="B51" t="s">
        <v>1452</v>
      </c>
      <c r="D51">
        <v>21.89</v>
      </c>
      <c r="E51">
        <v>20.22</v>
      </c>
      <c r="F51" t="s">
        <v>1369</v>
      </c>
      <c r="G51" t="s">
        <v>1382</v>
      </c>
      <c r="H51">
        <v>0</v>
      </c>
      <c r="I51">
        <v>0</v>
      </c>
      <c r="J51">
        <v>0</v>
      </c>
      <c r="L51">
        <v>0</v>
      </c>
      <c r="M51">
        <v>0</v>
      </c>
      <c r="N51">
        <v>100</v>
      </c>
      <c r="O51" t="s">
        <v>1377</v>
      </c>
      <c r="Q51" t="s">
        <v>1377</v>
      </c>
      <c r="R51" t="s">
        <v>1328</v>
      </c>
      <c r="S51" t="s">
        <v>1374</v>
      </c>
      <c r="T51" t="s">
        <v>1330</v>
      </c>
      <c r="U51" t="s">
        <v>1404</v>
      </c>
      <c r="V51" t="s">
        <v>1453</v>
      </c>
      <c r="W51" t="s">
        <v>1454</v>
      </c>
      <c r="X51" t="s">
        <v>1374</v>
      </c>
      <c r="Y51" t="s">
        <v>1374</v>
      </c>
      <c r="Z51">
        <v>0</v>
      </c>
      <c r="AA51">
        <v>0</v>
      </c>
      <c r="AB51">
        <v>0</v>
      </c>
      <c r="AC51" t="s">
        <v>1371</v>
      </c>
      <c r="AD51" t="s">
        <v>1371</v>
      </c>
      <c r="AE51" t="s">
        <v>1033</v>
      </c>
      <c r="AF51" t="s">
        <v>1371</v>
      </c>
      <c r="AG51" t="b">
        <v>1</v>
      </c>
      <c r="AH51" t="s">
        <v>1375</v>
      </c>
    </row>
    <row r="52" spans="1:34">
      <c r="A52" t="s">
        <v>1455</v>
      </c>
      <c r="B52" t="s">
        <v>1456</v>
      </c>
      <c r="D52">
        <v>21.89</v>
      </c>
      <c r="E52">
        <v>20.22</v>
      </c>
      <c r="F52" t="s">
        <v>1369</v>
      </c>
      <c r="G52" t="s">
        <v>1382</v>
      </c>
      <c r="H52">
        <v>0</v>
      </c>
      <c r="I52">
        <v>0</v>
      </c>
      <c r="J52">
        <v>0</v>
      </c>
      <c r="L52">
        <v>0</v>
      </c>
      <c r="M52">
        <v>0</v>
      </c>
      <c r="N52">
        <v>100</v>
      </c>
      <c r="O52" t="s">
        <v>1377</v>
      </c>
      <c r="Q52" t="s">
        <v>1377</v>
      </c>
      <c r="R52" t="s">
        <v>1328</v>
      </c>
      <c r="S52" t="s">
        <v>1374</v>
      </c>
      <c r="T52" t="s">
        <v>1330</v>
      </c>
      <c r="U52" t="s">
        <v>1404</v>
      </c>
      <c r="V52" t="s">
        <v>1457</v>
      </c>
      <c r="W52" t="s">
        <v>1458</v>
      </c>
      <c r="X52" t="s">
        <v>1374</v>
      </c>
      <c r="Y52" t="s">
        <v>1374</v>
      </c>
      <c r="Z52">
        <v>0</v>
      </c>
      <c r="AA52">
        <v>0</v>
      </c>
      <c r="AB52">
        <v>0</v>
      </c>
      <c r="AC52" t="s">
        <v>1371</v>
      </c>
      <c r="AD52" t="s">
        <v>1371</v>
      </c>
      <c r="AE52" t="s">
        <v>1033</v>
      </c>
      <c r="AF52" t="s">
        <v>1371</v>
      </c>
      <c r="AG52" t="b">
        <v>1</v>
      </c>
      <c r="AH52" t="s">
        <v>1375</v>
      </c>
    </row>
    <row r="53" spans="1:34">
      <c r="A53" t="s">
        <v>1459</v>
      </c>
      <c r="B53" t="s">
        <v>1460</v>
      </c>
      <c r="D53">
        <v>21.89</v>
      </c>
      <c r="E53">
        <v>20.22</v>
      </c>
      <c r="F53" t="s">
        <v>1369</v>
      </c>
      <c r="G53" t="s">
        <v>1382</v>
      </c>
      <c r="H53">
        <v>0</v>
      </c>
      <c r="I53">
        <v>0</v>
      </c>
      <c r="J53">
        <v>0</v>
      </c>
      <c r="L53">
        <v>0</v>
      </c>
      <c r="M53">
        <v>0</v>
      </c>
      <c r="N53">
        <v>100</v>
      </c>
      <c r="O53" t="s">
        <v>1377</v>
      </c>
      <c r="Q53" t="s">
        <v>1377</v>
      </c>
      <c r="R53" t="s">
        <v>1328</v>
      </c>
      <c r="S53" t="s">
        <v>1374</v>
      </c>
      <c r="T53" t="s">
        <v>1330</v>
      </c>
      <c r="U53" t="s">
        <v>1404</v>
      </c>
      <c r="V53" t="s">
        <v>1461</v>
      </c>
      <c r="W53" t="s">
        <v>1462</v>
      </c>
      <c r="X53" t="s">
        <v>1374</v>
      </c>
      <c r="Y53" t="s">
        <v>1374</v>
      </c>
      <c r="Z53">
        <v>0</v>
      </c>
      <c r="AA53">
        <v>0</v>
      </c>
      <c r="AB53">
        <v>0</v>
      </c>
      <c r="AC53" t="s">
        <v>1371</v>
      </c>
      <c r="AD53" t="s">
        <v>1371</v>
      </c>
      <c r="AE53" t="s">
        <v>1033</v>
      </c>
      <c r="AF53" t="s">
        <v>1371</v>
      </c>
      <c r="AG53" t="b">
        <v>1</v>
      </c>
      <c r="AH53" t="s">
        <v>1375</v>
      </c>
    </row>
    <row r="54" spans="1:34">
      <c r="A54" t="s">
        <v>1463</v>
      </c>
      <c r="B54" t="s">
        <v>1464</v>
      </c>
      <c r="D54">
        <v>21.89</v>
      </c>
      <c r="E54">
        <v>20.22</v>
      </c>
      <c r="F54" t="s">
        <v>1369</v>
      </c>
      <c r="G54" t="s">
        <v>1382</v>
      </c>
      <c r="H54">
        <v>0</v>
      </c>
      <c r="I54">
        <v>0</v>
      </c>
      <c r="J54">
        <v>0</v>
      </c>
      <c r="L54">
        <v>0</v>
      </c>
      <c r="M54">
        <v>0</v>
      </c>
      <c r="N54">
        <v>100</v>
      </c>
      <c r="O54" t="s">
        <v>1377</v>
      </c>
      <c r="Q54" t="s">
        <v>1377</v>
      </c>
      <c r="R54" t="s">
        <v>1328</v>
      </c>
      <c r="S54" t="s">
        <v>1374</v>
      </c>
      <c r="T54" t="s">
        <v>1330</v>
      </c>
      <c r="U54" t="s">
        <v>1404</v>
      </c>
      <c r="V54" t="s">
        <v>1465</v>
      </c>
      <c r="W54" t="s">
        <v>1466</v>
      </c>
      <c r="X54" t="s">
        <v>1374</v>
      </c>
      <c r="Y54" t="s">
        <v>1374</v>
      </c>
      <c r="Z54">
        <v>0</v>
      </c>
      <c r="AA54">
        <v>0</v>
      </c>
      <c r="AB54">
        <v>0</v>
      </c>
      <c r="AC54" t="s">
        <v>1371</v>
      </c>
      <c r="AD54" t="s">
        <v>1371</v>
      </c>
      <c r="AE54" t="s">
        <v>1033</v>
      </c>
      <c r="AF54" t="s">
        <v>1371</v>
      </c>
      <c r="AG54" t="b">
        <v>1</v>
      </c>
      <c r="AH54" t="s">
        <v>1375</v>
      </c>
    </row>
    <row r="55" spans="1:34">
      <c r="A55" t="s">
        <v>1467</v>
      </c>
      <c r="B55" t="s">
        <v>1468</v>
      </c>
      <c r="D55">
        <v>21.89</v>
      </c>
      <c r="E55">
        <v>20.22</v>
      </c>
      <c r="F55" t="s">
        <v>1369</v>
      </c>
      <c r="G55" t="s">
        <v>1382</v>
      </c>
      <c r="H55">
        <v>0</v>
      </c>
      <c r="I55">
        <v>0</v>
      </c>
      <c r="J55">
        <v>0</v>
      </c>
      <c r="L55">
        <v>0</v>
      </c>
      <c r="M55">
        <v>0</v>
      </c>
      <c r="N55">
        <v>100</v>
      </c>
      <c r="O55" t="s">
        <v>1377</v>
      </c>
      <c r="Q55" t="s">
        <v>1377</v>
      </c>
      <c r="R55" t="s">
        <v>1328</v>
      </c>
      <c r="S55" t="s">
        <v>1374</v>
      </c>
      <c r="T55" t="s">
        <v>1330</v>
      </c>
      <c r="U55" t="s">
        <v>1404</v>
      </c>
      <c r="V55" t="s">
        <v>1469</v>
      </c>
      <c r="W55" t="s">
        <v>1470</v>
      </c>
      <c r="X55" t="s">
        <v>1374</v>
      </c>
      <c r="Y55" t="s">
        <v>1374</v>
      </c>
      <c r="Z55">
        <v>0</v>
      </c>
      <c r="AA55">
        <v>0</v>
      </c>
      <c r="AB55">
        <v>0</v>
      </c>
      <c r="AC55" t="s">
        <v>1371</v>
      </c>
      <c r="AD55" t="s">
        <v>1371</v>
      </c>
      <c r="AE55" t="s">
        <v>1033</v>
      </c>
      <c r="AF55" t="s">
        <v>1371</v>
      </c>
      <c r="AG55" t="b">
        <v>1</v>
      </c>
      <c r="AH55" t="s">
        <v>1375</v>
      </c>
    </row>
    <row r="56" spans="1:34">
      <c r="A56" t="s">
        <v>1471</v>
      </c>
      <c r="B56" t="s">
        <v>1472</v>
      </c>
      <c r="D56">
        <v>21.89</v>
      </c>
      <c r="E56">
        <v>20.22</v>
      </c>
      <c r="F56" t="s">
        <v>1369</v>
      </c>
      <c r="G56" t="s">
        <v>1382</v>
      </c>
      <c r="H56">
        <v>0</v>
      </c>
      <c r="I56">
        <v>0</v>
      </c>
      <c r="J56">
        <v>0</v>
      </c>
      <c r="L56">
        <v>0</v>
      </c>
      <c r="M56">
        <v>0</v>
      </c>
      <c r="N56">
        <v>100</v>
      </c>
      <c r="O56" t="s">
        <v>1377</v>
      </c>
      <c r="Q56" t="s">
        <v>1377</v>
      </c>
      <c r="R56" t="s">
        <v>1328</v>
      </c>
      <c r="S56" t="s">
        <v>1374</v>
      </c>
      <c r="T56" t="s">
        <v>1330</v>
      </c>
      <c r="U56" t="s">
        <v>1404</v>
      </c>
      <c r="V56" t="s">
        <v>1473</v>
      </c>
      <c r="W56" t="s">
        <v>1474</v>
      </c>
      <c r="X56" t="s">
        <v>1374</v>
      </c>
      <c r="Y56" t="s">
        <v>1374</v>
      </c>
      <c r="Z56">
        <v>0</v>
      </c>
      <c r="AA56">
        <v>0</v>
      </c>
      <c r="AB56">
        <v>0</v>
      </c>
      <c r="AC56" t="s">
        <v>1371</v>
      </c>
      <c r="AD56" t="s">
        <v>1371</v>
      </c>
      <c r="AE56" t="s">
        <v>1033</v>
      </c>
      <c r="AF56" t="s">
        <v>1371</v>
      </c>
      <c r="AG56" t="b">
        <v>1</v>
      </c>
      <c r="AH56" t="s">
        <v>1375</v>
      </c>
    </row>
    <row r="57" spans="1:34">
      <c r="A57" t="s">
        <v>1475</v>
      </c>
      <c r="B57" t="s">
        <v>1476</v>
      </c>
      <c r="D57">
        <v>21.89</v>
      </c>
      <c r="E57">
        <v>20.22</v>
      </c>
      <c r="F57" t="s">
        <v>1369</v>
      </c>
      <c r="G57" t="s">
        <v>1382</v>
      </c>
      <c r="H57">
        <v>0</v>
      </c>
      <c r="I57">
        <v>0</v>
      </c>
      <c r="J57">
        <v>0</v>
      </c>
      <c r="L57">
        <v>0</v>
      </c>
      <c r="M57">
        <v>0</v>
      </c>
      <c r="N57">
        <v>100</v>
      </c>
      <c r="O57" t="s">
        <v>1377</v>
      </c>
      <c r="Q57" t="s">
        <v>1377</v>
      </c>
      <c r="R57" t="s">
        <v>1328</v>
      </c>
      <c r="S57" t="s">
        <v>1374</v>
      </c>
      <c r="T57" t="s">
        <v>1330</v>
      </c>
      <c r="U57" t="s">
        <v>1404</v>
      </c>
      <c r="V57" t="s">
        <v>1477</v>
      </c>
      <c r="W57" t="s">
        <v>1478</v>
      </c>
      <c r="X57" t="s">
        <v>1374</v>
      </c>
      <c r="Y57" t="s">
        <v>1374</v>
      </c>
      <c r="Z57">
        <v>0</v>
      </c>
      <c r="AA57">
        <v>0</v>
      </c>
      <c r="AB57">
        <v>0</v>
      </c>
      <c r="AC57" t="s">
        <v>1371</v>
      </c>
      <c r="AD57" t="s">
        <v>1371</v>
      </c>
      <c r="AE57" t="s">
        <v>1033</v>
      </c>
      <c r="AF57" t="s">
        <v>1371</v>
      </c>
      <c r="AG57" t="b">
        <v>1</v>
      </c>
      <c r="AH57" t="s">
        <v>1375</v>
      </c>
    </row>
    <row r="58" spans="1:34">
      <c r="A58" t="s">
        <v>1479</v>
      </c>
      <c r="B58" t="s">
        <v>1480</v>
      </c>
      <c r="D58">
        <v>0</v>
      </c>
      <c r="E58">
        <v>154.44</v>
      </c>
      <c r="F58" t="s">
        <v>1369</v>
      </c>
      <c r="G58" t="s">
        <v>1407</v>
      </c>
      <c r="H58">
        <v>0</v>
      </c>
      <c r="I58">
        <v>0</v>
      </c>
      <c r="J58">
        <v>0</v>
      </c>
      <c r="L58">
        <v>0</v>
      </c>
      <c r="M58">
        <v>0</v>
      </c>
      <c r="N58">
        <v>5500</v>
      </c>
      <c r="O58" t="s">
        <v>1408</v>
      </c>
      <c r="Q58" t="s">
        <v>1408</v>
      </c>
      <c r="R58" t="s">
        <v>1328</v>
      </c>
      <c r="S58" t="s">
        <v>1374</v>
      </c>
      <c r="T58" t="s">
        <v>1330</v>
      </c>
      <c r="U58" t="s">
        <v>1404</v>
      </c>
      <c r="V58" t="s">
        <v>1481</v>
      </c>
      <c r="W58" t="s">
        <v>1482</v>
      </c>
      <c r="X58" t="s">
        <v>1374</v>
      </c>
      <c r="Y58" t="s">
        <v>1374</v>
      </c>
      <c r="Z58">
        <v>0</v>
      </c>
      <c r="AA58">
        <v>0</v>
      </c>
      <c r="AB58">
        <v>0</v>
      </c>
      <c r="AC58" t="s">
        <v>1371</v>
      </c>
      <c r="AD58" t="s">
        <v>1371</v>
      </c>
      <c r="AE58" t="s">
        <v>1033</v>
      </c>
      <c r="AF58" t="s">
        <v>1371</v>
      </c>
      <c r="AG58" t="b">
        <v>1</v>
      </c>
      <c r="AH58" t="s">
        <v>1375</v>
      </c>
    </row>
    <row r="59" spans="1:34">
      <c r="A59" t="s">
        <v>1483</v>
      </c>
      <c r="B59" t="s">
        <v>1484</v>
      </c>
      <c r="D59">
        <v>0</v>
      </c>
      <c r="E59">
        <v>154.44</v>
      </c>
      <c r="F59" t="s">
        <v>1369</v>
      </c>
      <c r="G59" t="s">
        <v>1407</v>
      </c>
      <c r="H59">
        <v>0</v>
      </c>
      <c r="I59">
        <v>0</v>
      </c>
      <c r="J59">
        <v>0</v>
      </c>
      <c r="L59">
        <v>0</v>
      </c>
      <c r="M59">
        <v>0</v>
      </c>
      <c r="N59">
        <v>5500</v>
      </c>
      <c r="O59" t="s">
        <v>1408</v>
      </c>
      <c r="Q59" t="s">
        <v>1408</v>
      </c>
      <c r="R59" t="s">
        <v>1328</v>
      </c>
      <c r="S59" t="s">
        <v>1374</v>
      </c>
      <c r="T59" t="s">
        <v>1330</v>
      </c>
      <c r="U59" t="s">
        <v>1404</v>
      </c>
      <c r="V59" t="s">
        <v>1485</v>
      </c>
      <c r="W59" t="s">
        <v>1486</v>
      </c>
      <c r="X59" t="s">
        <v>1374</v>
      </c>
      <c r="Y59" t="s">
        <v>1374</v>
      </c>
      <c r="Z59">
        <v>0</v>
      </c>
      <c r="AA59">
        <v>0</v>
      </c>
      <c r="AB59">
        <v>0</v>
      </c>
      <c r="AC59" t="s">
        <v>1371</v>
      </c>
      <c r="AD59" t="s">
        <v>1371</v>
      </c>
      <c r="AE59" t="s">
        <v>1033</v>
      </c>
      <c r="AF59" t="s">
        <v>1371</v>
      </c>
      <c r="AG59" t="b">
        <v>1</v>
      </c>
      <c r="AH59" t="s">
        <v>1375</v>
      </c>
    </row>
    <row r="60" spans="1:34">
      <c r="A60" t="s">
        <v>1487</v>
      </c>
      <c r="B60" t="s">
        <v>1488</v>
      </c>
      <c r="D60">
        <v>0</v>
      </c>
      <c r="E60">
        <v>141.46</v>
      </c>
      <c r="F60" t="s">
        <v>1369</v>
      </c>
      <c r="G60" t="s">
        <v>1407</v>
      </c>
      <c r="H60">
        <v>0</v>
      </c>
      <c r="I60">
        <v>0</v>
      </c>
      <c r="J60">
        <v>0</v>
      </c>
      <c r="L60">
        <v>0</v>
      </c>
      <c r="M60">
        <v>0</v>
      </c>
      <c r="N60">
        <v>5500</v>
      </c>
      <c r="O60" t="s">
        <v>1408</v>
      </c>
      <c r="Q60" t="s">
        <v>1408</v>
      </c>
      <c r="R60" t="s">
        <v>1328</v>
      </c>
      <c r="S60" t="s">
        <v>1374</v>
      </c>
      <c r="T60" t="s">
        <v>1330</v>
      </c>
      <c r="U60" t="s">
        <v>1404</v>
      </c>
      <c r="V60" t="s">
        <v>1489</v>
      </c>
      <c r="W60" t="s">
        <v>1490</v>
      </c>
      <c r="X60" t="s">
        <v>1374</v>
      </c>
      <c r="Y60" t="s">
        <v>1374</v>
      </c>
      <c r="Z60">
        <v>0</v>
      </c>
      <c r="AA60">
        <v>0</v>
      </c>
      <c r="AB60">
        <v>0</v>
      </c>
      <c r="AC60" t="s">
        <v>1371</v>
      </c>
      <c r="AD60" t="s">
        <v>1371</v>
      </c>
      <c r="AE60" t="s">
        <v>1033</v>
      </c>
      <c r="AF60" t="s">
        <v>1371</v>
      </c>
      <c r="AG60" t="b">
        <v>1</v>
      </c>
      <c r="AH60" t="s">
        <v>1375</v>
      </c>
    </row>
    <row r="61" spans="1:34">
      <c r="A61" t="s">
        <v>1491</v>
      </c>
      <c r="B61" t="s">
        <v>1492</v>
      </c>
      <c r="D61">
        <v>0</v>
      </c>
      <c r="E61">
        <v>154.44</v>
      </c>
      <c r="F61" t="s">
        <v>1369</v>
      </c>
      <c r="G61" t="s">
        <v>1407</v>
      </c>
      <c r="H61">
        <v>0</v>
      </c>
      <c r="I61">
        <v>0</v>
      </c>
      <c r="J61">
        <v>0</v>
      </c>
      <c r="L61">
        <v>0</v>
      </c>
      <c r="M61">
        <v>0</v>
      </c>
      <c r="N61">
        <v>5500</v>
      </c>
      <c r="O61" t="s">
        <v>1408</v>
      </c>
      <c r="Q61" t="s">
        <v>1408</v>
      </c>
      <c r="R61" t="s">
        <v>1328</v>
      </c>
      <c r="S61" t="s">
        <v>1374</v>
      </c>
      <c r="T61" t="s">
        <v>1330</v>
      </c>
      <c r="U61" t="s">
        <v>1404</v>
      </c>
      <c r="V61" t="s">
        <v>1493</v>
      </c>
      <c r="W61" t="s">
        <v>1494</v>
      </c>
      <c r="X61" t="s">
        <v>1374</v>
      </c>
      <c r="Y61" t="s">
        <v>1374</v>
      </c>
      <c r="Z61">
        <v>0</v>
      </c>
      <c r="AA61">
        <v>0</v>
      </c>
      <c r="AB61">
        <v>0</v>
      </c>
      <c r="AC61" t="s">
        <v>1371</v>
      </c>
      <c r="AD61" t="s">
        <v>1371</v>
      </c>
      <c r="AE61" t="s">
        <v>1033</v>
      </c>
      <c r="AF61" t="s">
        <v>1371</v>
      </c>
      <c r="AG61" t="b">
        <v>1</v>
      </c>
      <c r="AH61" t="s">
        <v>1375</v>
      </c>
    </row>
    <row r="62" spans="1:34">
      <c r="A62" t="s">
        <v>1495</v>
      </c>
      <c r="B62" t="s">
        <v>1496</v>
      </c>
      <c r="D62">
        <v>18.29</v>
      </c>
      <c r="E62">
        <v>154.44</v>
      </c>
      <c r="F62" t="s">
        <v>1369</v>
      </c>
      <c r="G62" t="s">
        <v>1407</v>
      </c>
      <c r="H62">
        <v>0</v>
      </c>
      <c r="I62">
        <v>0</v>
      </c>
      <c r="J62">
        <v>10</v>
      </c>
      <c r="L62">
        <v>0</v>
      </c>
      <c r="M62">
        <v>0</v>
      </c>
      <c r="N62">
        <v>5500</v>
      </c>
      <c r="O62" t="s">
        <v>1408</v>
      </c>
      <c r="Q62" t="s">
        <v>1408</v>
      </c>
      <c r="R62" t="s">
        <v>1328</v>
      </c>
      <c r="S62" t="s">
        <v>1374</v>
      </c>
      <c r="T62" t="s">
        <v>1330</v>
      </c>
      <c r="U62" t="s">
        <v>1404</v>
      </c>
      <c r="V62" t="s">
        <v>1497</v>
      </c>
      <c r="W62" t="s">
        <v>1498</v>
      </c>
      <c r="X62" t="s">
        <v>1374</v>
      </c>
      <c r="Y62" t="s">
        <v>1374</v>
      </c>
      <c r="Z62">
        <v>0</v>
      </c>
      <c r="AA62">
        <v>0</v>
      </c>
      <c r="AB62">
        <v>0</v>
      </c>
      <c r="AC62" t="s">
        <v>1371</v>
      </c>
      <c r="AD62" t="s">
        <v>1371</v>
      </c>
      <c r="AE62" t="s">
        <v>1033</v>
      </c>
      <c r="AF62" t="s">
        <v>1371</v>
      </c>
      <c r="AG62" t="b">
        <v>1</v>
      </c>
      <c r="AH62" t="s">
        <v>1375</v>
      </c>
    </row>
    <row r="63" spans="1:34">
      <c r="A63" t="s">
        <v>1499</v>
      </c>
      <c r="B63" t="s">
        <v>1500</v>
      </c>
      <c r="D63">
        <v>0</v>
      </c>
      <c r="E63">
        <v>154.44</v>
      </c>
      <c r="F63" t="s">
        <v>1369</v>
      </c>
      <c r="G63" t="s">
        <v>1407</v>
      </c>
      <c r="H63">
        <v>0</v>
      </c>
      <c r="I63">
        <v>0</v>
      </c>
      <c r="J63">
        <v>0</v>
      </c>
      <c r="L63">
        <v>0</v>
      </c>
      <c r="M63">
        <v>0</v>
      </c>
      <c r="N63">
        <v>5500</v>
      </c>
      <c r="O63" t="s">
        <v>1408</v>
      </c>
      <c r="Q63" t="s">
        <v>1408</v>
      </c>
      <c r="R63" t="s">
        <v>1328</v>
      </c>
      <c r="S63" t="s">
        <v>1374</v>
      </c>
      <c r="T63" t="s">
        <v>1330</v>
      </c>
      <c r="U63" t="s">
        <v>1404</v>
      </c>
      <c r="V63" t="s">
        <v>1501</v>
      </c>
      <c r="W63" t="s">
        <v>1502</v>
      </c>
      <c r="X63" t="s">
        <v>1374</v>
      </c>
      <c r="Y63" t="s">
        <v>1374</v>
      </c>
      <c r="Z63">
        <v>0</v>
      </c>
      <c r="AA63">
        <v>0</v>
      </c>
      <c r="AB63">
        <v>0</v>
      </c>
      <c r="AC63" t="s">
        <v>1371</v>
      </c>
      <c r="AD63" t="s">
        <v>1371</v>
      </c>
      <c r="AE63" t="s">
        <v>1033</v>
      </c>
      <c r="AF63" t="s">
        <v>1371</v>
      </c>
      <c r="AG63" t="b">
        <v>1</v>
      </c>
      <c r="AH63" t="s">
        <v>1375</v>
      </c>
    </row>
    <row r="64" spans="1:34">
      <c r="A64" t="s">
        <v>1503</v>
      </c>
      <c r="B64" t="s">
        <v>1504</v>
      </c>
      <c r="D64">
        <v>0</v>
      </c>
      <c r="E64">
        <v>18.59</v>
      </c>
      <c r="F64" t="s">
        <v>1369</v>
      </c>
      <c r="G64" t="s">
        <v>1382</v>
      </c>
      <c r="H64">
        <v>0</v>
      </c>
      <c r="I64">
        <v>0</v>
      </c>
      <c r="J64">
        <v>0</v>
      </c>
      <c r="L64">
        <v>0</v>
      </c>
      <c r="M64">
        <v>0</v>
      </c>
      <c r="N64">
        <v>100</v>
      </c>
      <c r="O64" t="s">
        <v>1377</v>
      </c>
      <c r="Q64" t="s">
        <v>1377</v>
      </c>
      <c r="R64" t="s">
        <v>1328</v>
      </c>
      <c r="S64" t="s">
        <v>1371</v>
      </c>
      <c r="T64" t="s">
        <v>1330</v>
      </c>
      <c r="U64" t="s">
        <v>1404</v>
      </c>
      <c r="V64" t="s">
        <v>1505</v>
      </c>
      <c r="W64" t="s">
        <v>1506</v>
      </c>
      <c r="X64" t="s">
        <v>1374</v>
      </c>
      <c r="Y64" t="s">
        <v>1374</v>
      </c>
      <c r="Z64">
        <v>0</v>
      </c>
      <c r="AA64">
        <v>0</v>
      </c>
      <c r="AB64">
        <v>0</v>
      </c>
      <c r="AC64" t="s">
        <v>1371</v>
      </c>
      <c r="AD64" t="s">
        <v>1371</v>
      </c>
      <c r="AE64" t="s">
        <v>1033</v>
      </c>
      <c r="AF64" t="s">
        <v>1371</v>
      </c>
      <c r="AG64" t="b">
        <v>1</v>
      </c>
      <c r="AH64" t="s">
        <v>1375</v>
      </c>
    </row>
    <row r="65" spans="1:34">
      <c r="A65" t="s">
        <v>1507</v>
      </c>
      <c r="B65" t="s">
        <v>1508</v>
      </c>
      <c r="D65">
        <v>0</v>
      </c>
      <c r="E65">
        <v>18.59</v>
      </c>
      <c r="F65" t="s">
        <v>1369</v>
      </c>
      <c r="G65" t="s">
        <v>1382</v>
      </c>
      <c r="H65">
        <v>0</v>
      </c>
      <c r="I65">
        <v>0</v>
      </c>
      <c r="J65">
        <v>0</v>
      </c>
      <c r="L65">
        <v>0</v>
      </c>
      <c r="M65">
        <v>0</v>
      </c>
      <c r="N65">
        <v>100</v>
      </c>
      <c r="O65" t="s">
        <v>1377</v>
      </c>
      <c r="Q65" t="s">
        <v>1377</v>
      </c>
      <c r="R65" t="s">
        <v>1328</v>
      </c>
      <c r="S65" t="s">
        <v>1374</v>
      </c>
      <c r="T65" t="s">
        <v>1330</v>
      </c>
      <c r="U65" t="s">
        <v>1404</v>
      </c>
      <c r="V65" t="s">
        <v>1509</v>
      </c>
      <c r="W65" t="s">
        <v>1510</v>
      </c>
      <c r="X65" t="s">
        <v>1374</v>
      </c>
      <c r="Y65" t="s">
        <v>1374</v>
      </c>
      <c r="Z65">
        <v>0</v>
      </c>
      <c r="AA65">
        <v>0</v>
      </c>
      <c r="AB65">
        <v>0</v>
      </c>
      <c r="AC65" t="s">
        <v>1371</v>
      </c>
      <c r="AD65" t="s">
        <v>1371</v>
      </c>
      <c r="AE65" t="s">
        <v>1033</v>
      </c>
      <c r="AF65" t="s">
        <v>1371</v>
      </c>
      <c r="AG65" t="b">
        <v>1</v>
      </c>
      <c r="AH65" t="s">
        <v>1375</v>
      </c>
    </row>
    <row r="66" spans="1:34">
      <c r="A66" t="s">
        <v>1511</v>
      </c>
      <c r="B66" t="s">
        <v>1512</v>
      </c>
      <c r="D66">
        <v>0</v>
      </c>
      <c r="E66">
        <v>18.59</v>
      </c>
      <c r="F66" t="s">
        <v>1369</v>
      </c>
      <c r="G66" t="s">
        <v>1382</v>
      </c>
      <c r="H66">
        <v>0</v>
      </c>
      <c r="I66">
        <v>0</v>
      </c>
      <c r="J66">
        <v>0</v>
      </c>
      <c r="L66">
        <v>0</v>
      </c>
      <c r="M66">
        <v>0</v>
      </c>
      <c r="N66">
        <v>100</v>
      </c>
      <c r="O66" t="s">
        <v>1377</v>
      </c>
      <c r="Q66" t="s">
        <v>1377</v>
      </c>
      <c r="R66" t="s">
        <v>1328</v>
      </c>
      <c r="S66" t="s">
        <v>1374</v>
      </c>
      <c r="T66" t="s">
        <v>1330</v>
      </c>
      <c r="U66" t="s">
        <v>1404</v>
      </c>
      <c r="V66" t="s">
        <v>1513</v>
      </c>
      <c r="W66" t="s">
        <v>1514</v>
      </c>
      <c r="X66" t="s">
        <v>1374</v>
      </c>
      <c r="Y66" t="s">
        <v>1374</v>
      </c>
      <c r="Z66">
        <v>0</v>
      </c>
      <c r="AA66">
        <v>0</v>
      </c>
      <c r="AB66">
        <v>0</v>
      </c>
      <c r="AC66" t="s">
        <v>1371</v>
      </c>
      <c r="AD66" t="s">
        <v>1371</v>
      </c>
      <c r="AE66" t="s">
        <v>1033</v>
      </c>
      <c r="AF66" t="s">
        <v>1371</v>
      </c>
      <c r="AG66" t="b">
        <v>1</v>
      </c>
      <c r="AH66" t="s">
        <v>1375</v>
      </c>
    </row>
    <row r="67" spans="1:34">
      <c r="A67" t="s">
        <v>1515</v>
      </c>
      <c r="B67" t="s">
        <v>1516</v>
      </c>
      <c r="D67">
        <v>0</v>
      </c>
      <c r="E67">
        <v>18.59</v>
      </c>
      <c r="F67" t="s">
        <v>1369</v>
      </c>
      <c r="G67" t="s">
        <v>1382</v>
      </c>
      <c r="H67">
        <v>0</v>
      </c>
      <c r="I67">
        <v>0</v>
      </c>
      <c r="J67">
        <v>0</v>
      </c>
      <c r="L67">
        <v>0</v>
      </c>
      <c r="M67">
        <v>0</v>
      </c>
      <c r="N67">
        <v>100</v>
      </c>
      <c r="O67" t="s">
        <v>1377</v>
      </c>
      <c r="Q67" t="s">
        <v>1377</v>
      </c>
      <c r="R67" t="s">
        <v>1328</v>
      </c>
      <c r="S67" t="s">
        <v>1374</v>
      </c>
      <c r="T67" t="s">
        <v>1330</v>
      </c>
      <c r="U67" t="s">
        <v>1404</v>
      </c>
      <c r="V67" t="s">
        <v>1517</v>
      </c>
      <c r="W67" t="s">
        <v>1518</v>
      </c>
      <c r="X67" t="s">
        <v>1374</v>
      </c>
      <c r="Y67" t="s">
        <v>1374</v>
      </c>
      <c r="Z67">
        <v>0</v>
      </c>
      <c r="AA67">
        <v>0</v>
      </c>
      <c r="AB67">
        <v>0</v>
      </c>
      <c r="AC67" t="s">
        <v>1371</v>
      </c>
      <c r="AD67" t="s">
        <v>1371</v>
      </c>
      <c r="AE67" t="s">
        <v>1033</v>
      </c>
      <c r="AF67" t="s">
        <v>1371</v>
      </c>
      <c r="AG67" t="b">
        <v>1</v>
      </c>
      <c r="AH67" t="s">
        <v>1375</v>
      </c>
    </row>
    <row r="68" spans="1:34">
      <c r="A68" t="s">
        <v>1519</v>
      </c>
      <c r="B68" t="s">
        <v>1520</v>
      </c>
      <c r="D68">
        <v>0</v>
      </c>
      <c r="E68">
        <v>18.59</v>
      </c>
      <c r="F68" t="s">
        <v>1369</v>
      </c>
      <c r="G68" t="s">
        <v>1382</v>
      </c>
      <c r="H68">
        <v>0</v>
      </c>
      <c r="I68">
        <v>0</v>
      </c>
      <c r="J68">
        <v>0</v>
      </c>
      <c r="L68">
        <v>0</v>
      </c>
      <c r="M68">
        <v>0</v>
      </c>
      <c r="N68">
        <v>100</v>
      </c>
      <c r="O68" t="s">
        <v>1377</v>
      </c>
      <c r="Q68" t="s">
        <v>1377</v>
      </c>
      <c r="R68" t="s">
        <v>1328</v>
      </c>
      <c r="S68" t="s">
        <v>1374</v>
      </c>
      <c r="T68" t="s">
        <v>1330</v>
      </c>
      <c r="U68" t="s">
        <v>1404</v>
      </c>
      <c r="V68" t="s">
        <v>1521</v>
      </c>
      <c r="W68" t="s">
        <v>1522</v>
      </c>
      <c r="X68" t="s">
        <v>1374</v>
      </c>
      <c r="Y68" t="s">
        <v>1374</v>
      </c>
      <c r="Z68">
        <v>0</v>
      </c>
      <c r="AA68">
        <v>0</v>
      </c>
      <c r="AB68">
        <v>0</v>
      </c>
      <c r="AC68" t="s">
        <v>1371</v>
      </c>
      <c r="AD68" t="s">
        <v>1371</v>
      </c>
      <c r="AE68" t="s">
        <v>1033</v>
      </c>
      <c r="AF68" t="s">
        <v>1371</v>
      </c>
      <c r="AG68" t="b">
        <v>1</v>
      </c>
      <c r="AH68" t="s">
        <v>1375</v>
      </c>
    </row>
    <row r="69" spans="1:34">
      <c r="A69" t="s">
        <v>1523</v>
      </c>
      <c r="B69" t="s">
        <v>1524</v>
      </c>
      <c r="D69">
        <v>0</v>
      </c>
      <c r="E69">
        <v>18.59</v>
      </c>
      <c r="F69" t="s">
        <v>1369</v>
      </c>
      <c r="G69" t="s">
        <v>1382</v>
      </c>
      <c r="H69">
        <v>0</v>
      </c>
      <c r="I69">
        <v>0</v>
      </c>
      <c r="J69">
        <v>0</v>
      </c>
      <c r="L69">
        <v>0</v>
      </c>
      <c r="M69">
        <v>0</v>
      </c>
      <c r="N69">
        <v>100</v>
      </c>
      <c r="O69" t="s">
        <v>1377</v>
      </c>
      <c r="Q69" t="s">
        <v>1377</v>
      </c>
      <c r="R69" t="s">
        <v>1328</v>
      </c>
      <c r="S69" t="s">
        <v>1374</v>
      </c>
      <c r="T69" t="s">
        <v>1330</v>
      </c>
      <c r="U69" t="s">
        <v>1404</v>
      </c>
      <c r="V69" t="s">
        <v>1525</v>
      </c>
      <c r="W69" t="s">
        <v>1526</v>
      </c>
      <c r="X69" t="s">
        <v>1374</v>
      </c>
      <c r="Y69" t="s">
        <v>1374</v>
      </c>
      <c r="Z69">
        <v>0</v>
      </c>
      <c r="AA69">
        <v>0</v>
      </c>
      <c r="AB69">
        <v>0</v>
      </c>
      <c r="AC69" t="s">
        <v>1371</v>
      </c>
      <c r="AD69" t="s">
        <v>1371</v>
      </c>
      <c r="AE69" t="s">
        <v>1033</v>
      </c>
      <c r="AF69" t="s">
        <v>1371</v>
      </c>
      <c r="AG69" t="b">
        <v>1</v>
      </c>
      <c r="AH69" t="s">
        <v>1375</v>
      </c>
    </row>
    <row r="70" spans="1:34">
      <c r="A70" t="s">
        <v>1527</v>
      </c>
      <c r="B70" t="s">
        <v>1528</v>
      </c>
      <c r="D70">
        <v>0</v>
      </c>
      <c r="E70">
        <v>138.71</v>
      </c>
      <c r="F70" t="s">
        <v>1369</v>
      </c>
      <c r="G70" t="s">
        <v>1407</v>
      </c>
      <c r="H70">
        <v>0</v>
      </c>
      <c r="I70">
        <v>0</v>
      </c>
      <c r="J70">
        <v>0</v>
      </c>
      <c r="L70">
        <v>0</v>
      </c>
      <c r="M70">
        <v>0</v>
      </c>
      <c r="N70">
        <v>5500</v>
      </c>
      <c r="O70" t="s">
        <v>1408</v>
      </c>
      <c r="Q70" t="s">
        <v>1408</v>
      </c>
      <c r="R70" t="s">
        <v>1328</v>
      </c>
      <c r="S70" t="s">
        <v>1374</v>
      </c>
      <c r="T70" t="s">
        <v>1330</v>
      </c>
      <c r="U70" t="s">
        <v>1404</v>
      </c>
      <c r="V70" t="s">
        <v>1529</v>
      </c>
      <c r="W70" t="s">
        <v>1530</v>
      </c>
      <c r="X70" t="s">
        <v>1374</v>
      </c>
      <c r="Y70" t="s">
        <v>1374</v>
      </c>
      <c r="Z70">
        <v>0</v>
      </c>
      <c r="AA70">
        <v>0</v>
      </c>
      <c r="AB70">
        <v>0</v>
      </c>
      <c r="AC70" t="s">
        <v>1371</v>
      </c>
      <c r="AD70" t="s">
        <v>1371</v>
      </c>
      <c r="AE70" t="s">
        <v>1033</v>
      </c>
      <c r="AF70" t="s">
        <v>1371</v>
      </c>
      <c r="AG70" t="b">
        <v>1</v>
      </c>
      <c r="AH70" t="s">
        <v>1375</v>
      </c>
    </row>
    <row r="71" spans="1:34">
      <c r="A71" t="s">
        <v>1531</v>
      </c>
      <c r="B71" t="s">
        <v>1532</v>
      </c>
      <c r="D71">
        <v>0</v>
      </c>
      <c r="E71">
        <v>169.35</v>
      </c>
      <c r="F71" t="s">
        <v>1369</v>
      </c>
      <c r="G71" t="s">
        <v>1407</v>
      </c>
      <c r="H71">
        <v>0</v>
      </c>
      <c r="I71">
        <v>0</v>
      </c>
      <c r="J71">
        <v>0</v>
      </c>
      <c r="L71">
        <v>0</v>
      </c>
      <c r="M71">
        <v>0</v>
      </c>
      <c r="N71">
        <v>5500</v>
      </c>
      <c r="O71" t="s">
        <v>1408</v>
      </c>
      <c r="Q71" t="s">
        <v>1408</v>
      </c>
      <c r="R71" t="s">
        <v>1328</v>
      </c>
      <c r="S71" t="s">
        <v>1374</v>
      </c>
      <c r="T71" t="s">
        <v>1330</v>
      </c>
      <c r="U71" t="s">
        <v>1404</v>
      </c>
      <c r="V71" t="s">
        <v>1533</v>
      </c>
      <c r="W71" t="s">
        <v>1534</v>
      </c>
      <c r="X71" t="s">
        <v>1374</v>
      </c>
      <c r="Y71" t="s">
        <v>1374</v>
      </c>
      <c r="Z71">
        <v>0</v>
      </c>
      <c r="AA71">
        <v>0</v>
      </c>
      <c r="AB71">
        <v>0</v>
      </c>
      <c r="AC71" t="s">
        <v>1371</v>
      </c>
      <c r="AD71" t="s">
        <v>1371</v>
      </c>
      <c r="AE71" t="s">
        <v>1033</v>
      </c>
      <c r="AF71" t="s">
        <v>1371</v>
      </c>
      <c r="AG71" t="b">
        <v>1</v>
      </c>
      <c r="AH71" t="s">
        <v>1375</v>
      </c>
    </row>
    <row r="72" spans="1:34">
      <c r="A72" t="s">
        <v>1535</v>
      </c>
      <c r="B72" t="s">
        <v>1536</v>
      </c>
      <c r="D72">
        <v>0</v>
      </c>
      <c r="E72">
        <v>169.35</v>
      </c>
      <c r="F72" t="s">
        <v>1369</v>
      </c>
      <c r="G72" t="s">
        <v>1407</v>
      </c>
      <c r="H72">
        <v>0</v>
      </c>
      <c r="I72">
        <v>0</v>
      </c>
      <c r="J72">
        <v>0</v>
      </c>
      <c r="L72">
        <v>0</v>
      </c>
      <c r="M72">
        <v>0</v>
      </c>
      <c r="N72">
        <v>5500</v>
      </c>
      <c r="O72" t="s">
        <v>1408</v>
      </c>
      <c r="Q72" t="s">
        <v>1408</v>
      </c>
      <c r="R72" t="s">
        <v>1328</v>
      </c>
      <c r="S72" t="s">
        <v>1374</v>
      </c>
      <c r="T72" t="s">
        <v>1330</v>
      </c>
      <c r="U72" t="s">
        <v>1404</v>
      </c>
      <c r="V72" t="s">
        <v>1537</v>
      </c>
      <c r="W72" t="s">
        <v>1538</v>
      </c>
      <c r="X72" t="s">
        <v>1374</v>
      </c>
      <c r="Y72" t="s">
        <v>1374</v>
      </c>
      <c r="Z72">
        <v>0</v>
      </c>
      <c r="AA72">
        <v>0</v>
      </c>
      <c r="AB72">
        <v>0</v>
      </c>
      <c r="AC72" t="s">
        <v>1371</v>
      </c>
      <c r="AD72" t="s">
        <v>1371</v>
      </c>
      <c r="AE72" t="s">
        <v>1033</v>
      </c>
      <c r="AF72" t="s">
        <v>1371</v>
      </c>
      <c r="AG72" t="b">
        <v>1</v>
      </c>
      <c r="AH72" t="s">
        <v>1375</v>
      </c>
    </row>
    <row r="73" spans="1:34">
      <c r="A73" t="s">
        <v>1539</v>
      </c>
      <c r="B73" t="s">
        <v>1540</v>
      </c>
      <c r="D73">
        <v>0</v>
      </c>
      <c r="E73">
        <v>169.35</v>
      </c>
      <c r="F73" t="s">
        <v>1369</v>
      </c>
      <c r="G73" t="s">
        <v>1407</v>
      </c>
      <c r="H73">
        <v>0</v>
      </c>
      <c r="I73">
        <v>0</v>
      </c>
      <c r="J73">
        <v>0</v>
      </c>
      <c r="L73">
        <v>0</v>
      </c>
      <c r="M73">
        <v>0</v>
      </c>
      <c r="N73">
        <v>5500</v>
      </c>
      <c r="O73" t="s">
        <v>1408</v>
      </c>
      <c r="Q73" t="s">
        <v>1408</v>
      </c>
      <c r="R73" t="s">
        <v>1328</v>
      </c>
      <c r="S73" t="s">
        <v>1374</v>
      </c>
      <c r="T73" t="s">
        <v>1330</v>
      </c>
      <c r="U73" t="s">
        <v>1404</v>
      </c>
      <c r="V73" t="s">
        <v>1541</v>
      </c>
      <c r="W73" t="s">
        <v>1542</v>
      </c>
      <c r="X73" t="s">
        <v>1374</v>
      </c>
      <c r="Y73" t="s">
        <v>1374</v>
      </c>
      <c r="Z73">
        <v>0</v>
      </c>
      <c r="AA73">
        <v>0</v>
      </c>
      <c r="AB73">
        <v>0</v>
      </c>
      <c r="AC73" t="s">
        <v>1371</v>
      </c>
      <c r="AD73" t="s">
        <v>1371</v>
      </c>
      <c r="AE73" t="s">
        <v>1033</v>
      </c>
      <c r="AF73" t="s">
        <v>1371</v>
      </c>
      <c r="AG73" t="b">
        <v>1</v>
      </c>
      <c r="AH73" t="s">
        <v>1375</v>
      </c>
    </row>
    <row r="74" spans="1:34">
      <c r="A74" t="s">
        <v>1543</v>
      </c>
      <c r="B74" t="s">
        <v>1544</v>
      </c>
      <c r="D74">
        <v>0</v>
      </c>
      <c r="E74">
        <v>169.35</v>
      </c>
      <c r="F74" t="s">
        <v>1369</v>
      </c>
      <c r="G74" t="s">
        <v>1407</v>
      </c>
      <c r="H74">
        <v>0</v>
      </c>
      <c r="I74">
        <v>0</v>
      </c>
      <c r="J74">
        <v>0</v>
      </c>
      <c r="L74">
        <v>0</v>
      </c>
      <c r="M74">
        <v>0</v>
      </c>
      <c r="N74">
        <v>5500</v>
      </c>
      <c r="O74" t="s">
        <v>1408</v>
      </c>
      <c r="Q74" t="s">
        <v>1408</v>
      </c>
      <c r="R74" t="s">
        <v>1328</v>
      </c>
      <c r="S74" t="s">
        <v>1374</v>
      </c>
      <c r="T74" t="s">
        <v>1330</v>
      </c>
      <c r="U74" t="s">
        <v>1404</v>
      </c>
      <c r="V74" t="s">
        <v>1545</v>
      </c>
      <c r="W74" t="s">
        <v>1546</v>
      </c>
      <c r="X74" t="s">
        <v>1374</v>
      </c>
      <c r="Y74" t="s">
        <v>1374</v>
      </c>
      <c r="Z74">
        <v>0</v>
      </c>
      <c r="AA74">
        <v>0</v>
      </c>
      <c r="AB74">
        <v>0</v>
      </c>
      <c r="AC74" t="s">
        <v>1371</v>
      </c>
      <c r="AD74" t="s">
        <v>1371</v>
      </c>
      <c r="AE74" t="s">
        <v>1033</v>
      </c>
      <c r="AF74" t="s">
        <v>1371</v>
      </c>
      <c r="AG74" t="b">
        <v>1</v>
      </c>
      <c r="AH74" t="s">
        <v>1375</v>
      </c>
    </row>
    <row r="75" spans="1:34">
      <c r="A75" t="s">
        <v>1547</v>
      </c>
      <c r="B75" t="s">
        <v>1548</v>
      </c>
      <c r="D75">
        <v>0</v>
      </c>
      <c r="E75">
        <v>169.35</v>
      </c>
      <c r="F75" t="s">
        <v>1369</v>
      </c>
      <c r="G75" t="s">
        <v>1407</v>
      </c>
      <c r="H75">
        <v>0</v>
      </c>
      <c r="I75">
        <v>0</v>
      </c>
      <c r="J75">
        <v>0</v>
      </c>
      <c r="L75">
        <v>0</v>
      </c>
      <c r="M75">
        <v>0</v>
      </c>
      <c r="N75">
        <v>5500</v>
      </c>
      <c r="O75" t="s">
        <v>1408</v>
      </c>
      <c r="Q75" t="s">
        <v>1408</v>
      </c>
      <c r="R75" t="s">
        <v>1328</v>
      </c>
      <c r="S75" t="s">
        <v>1374</v>
      </c>
      <c r="T75" t="s">
        <v>1330</v>
      </c>
      <c r="U75" t="s">
        <v>1404</v>
      </c>
      <c r="V75" t="s">
        <v>1549</v>
      </c>
      <c r="W75" t="s">
        <v>1550</v>
      </c>
      <c r="X75" t="s">
        <v>1374</v>
      </c>
      <c r="Y75" t="s">
        <v>1374</v>
      </c>
      <c r="Z75">
        <v>0</v>
      </c>
      <c r="AA75">
        <v>0</v>
      </c>
      <c r="AB75">
        <v>0</v>
      </c>
      <c r="AC75" t="s">
        <v>1371</v>
      </c>
      <c r="AD75" t="s">
        <v>1371</v>
      </c>
      <c r="AE75" t="s">
        <v>1033</v>
      </c>
      <c r="AF75" t="s">
        <v>1371</v>
      </c>
      <c r="AG75" t="b">
        <v>1</v>
      </c>
      <c r="AH75" t="s">
        <v>1375</v>
      </c>
    </row>
    <row r="76" spans="1:34">
      <c r="A76" t="s">
        <v>1551</v>
      </c>
      <c r="B76" t="s">
        <v>1552</v>
      </c>
      <c r="D76">
        <v>0</v>
      </c>
      <c r="E76">
        <v>22.22</v>
      </c>
      <c r="F76" t="s">
        <v>1369</v>
      </c>
      <c r="G76" t="s">
        <v>1382</v>
      </c>
      <c r="H76">
        <v>0</v>
      </c>
      <c r="I76">
        <v>0</v>
      </c>
      <c r="J76">
        <v>0</v>
      </c>
      <c r="L76">
        <v>0</v>
      </c>
      <c r="M76">
        <v>0</v>
      </c>
      <c r="N76">
        <v>100</v>
      </c>
      <c r="O76" t="s">
        <v>1377</v>
      </c>
      <c r="Q76" t="s">
        <v>1377</v>
      </c>
      <c r="R76" t="s">
        <v>1328</v>
      </c>
      <c r="S76" t="s">
        <v>1374</v>
      </c>
      <c r="T76" t="s">
        <v>1330</v>
      </c>
      <c r="U76" t="s">
        <v>1404</v>
      </c>
      <c r="V76" t="s">
        <v>1553</v>
      </c>
      <c r="W76" t="s">
        <v>1554</v>
      </c>
      <c r="X76" t="s">
        <v>1374</v>
      </c>
      <c r="Y76" t="s">
        <v>1374</v>
      </c>
      <c r="Z76">
        <v>0</v>
      </c>
      <c r="AA76">
        <v>0</v>
      </c>
      <c r="AB76">
        <v>0</v>
      </c>
      <c r="AC76" t="s">
        <v>1371</v>
      </c>
      <c r="AD76" t="s">
        <v>1371</v>
      </c>
      <c r="AE76" t="s">
        <v>1033</v>
      </c>
      <c r="AF76" t="s">
        <v>1371</v>
      </c>
      <c r="AG76" t="b">
        <v>1</v>
      </c>
      <c r="AH76" t="s">
        <v>1375</v>
      </c>
    </row>
    <row r="77" spans="1:34">
      <c r="A77" t="s">
        <v>1555</v>
      </c>
      <c r="B77" t="s">
        <v>1556</v>
      </c>
      <c r="D77">
        <v>0</v>
      </c>
      <c r="E77">
        <v>22.22</v>
      </c>
      <c r="F77" t="s">
        <v>1369</v>
      </c>
      <c r="G77" t="s">
        <v>1382</v>
      </c>
      <c r="H77">
        <v>0</v>
      </c>
      <c r="I77">
        <v>0</v>
      </c>
      <c r="J77">
        <v>0</v>
      </c>
      <c r="L77">
        <v>0</v>
      </c>
      <c r="M77">
        <v>0</v>
      </c>
      <c r="N77">
        <v>100</v>
      </c>
      <c r="O77" t="s">
        <v>1377</v>
      </c>
      <c r="Q77" t="s">
        <v>1377</v>
      </c>
      <c r="R77" t="s">
        <v>1328</v>
      </c>
      <c r="S77" t="s">
        <v>1374</v>
      </c>
      <c r="T77" t="s">
        <v>1330</v>
      </c>
      <c r="U77" t="s">
        <v>1404</v>
      </c>
      <c r="V77" t="s">
        <v>1557</v>
      </c>
      <c r="W77" t="s">
        <v>1558</v>
      </c>
      <c r="X77" t="s">
        <v>1374</v>
      </c>
      <c r="Y77" t="s">
        <v>1374</v>
      </c>
      <c r="Z77">
        <v>0</v>
      </c>
      <c r="AA77">
        <v>0</v>
      </c>
      <c r="AB77">
        <v>0</v>
      </c>
      <c r="AC77" t="s">
        <v>1371</v>
      </c>
      <c r="AD77" t="s">
        <v>1371</v>
      </c>
      <c r="AE77" t="s">
        <v>1033</v>
      </c>
      <c r="AF77" t="s">
        <v>1371</v>
      </c>
      <c r="AG77" t="b">
        <v>1</v>
      </c>
      <c r="AH77" t="s">
        <v>1375</v>
      </c>
    </row>
    <row r="78" spans="1:34">
      <c r="A78" t="s">
        <v>1559</v>
      </c>
      <c r="B78" t="s">
        <v>1560</v>
      </c>
      <c r="D78">
        <v>0</v>
      </c>
      <c r="E78">
        <v>22.22</v>
      </c>
      <c r="F78" t="s">
        <v>1369</v>
      </c>
      <c r="G78" t="s">
        <v>1382</v>
      </c>
      <c r="H78">
        <v>0</v>
      </c>
      <c r="I78">
        <v>0</v>
      </c>
      <c r="J78">
        <v>0</v>
      </c>
      <c r="L78">
        <v>0</v>
      </c>
      <c r="M78">
        <v>0</v>
      </c>
      <c r="N78">
        <v>100</v>
      </c>
      <c r="O78" t="s">
        <v>1377</v>
      </c>
      <c r="Q78" t="s">
        <v>1377</v>
      </c>
      <c r="R78" t="s">
        <v>1328</v>
      </c>
      <c r="S78" t="s">
        <v>1374</v>
      </c>
      <c r="T78" t="s">
        <v>1330</v>
      </c>
      <c r="U78" t="s">
        <v>1404</v>
      </c>
      <c r="V78" t="s">
        <v>1561</v>
      </c>
      <c r="W78" t="s">
        <v>1562</v>
      </c>
      <c r="X78" t="s">
        <v>1374</v>
      </c>
      <c r="Y78" t="s">
        <v>1374</v>
      </c>
      <c r="Z78">
        <v>0</v>
      </c>
      <c r="AA78">
        <v>0</v>
      </c>
      <c r="AB78">
        <v>0</v>
      </c>
      <c r="AC78" t="s">
        <v>1371</v>
      </c>
      <c r="AD78" t="s">
        <v>1371</v>
      </c>
      <c r="AE78" t="s">
        <v>1033</v>
      </c>
      <c r="AF78" t="s">
        <v>1371</v>
      </c>
      <c r="AG78" t="b">
        <v>1</v>
      </c>
      <c r="AH78" t="s">
        <v>1375</v>
      </c>
    </row>
    <row r="79" spans="1:34">
      <c r="A79" t="s">
        <v>1563</v>
      </c>
      <c r="B79" t="s">
        <v>1564</v>
      </c>
      <c r="D79">
        <v>0</v>
      </c>
      <c r="E79">
        <v>22.22</v>
      </c>
      <c r="F79" t="s">
        <v>1369</v>
      </c>
      <c r="G79" t="s">
        <v>1382</v>
      </c>
      <c r="H79">
        <v>0</v>
      </c>
      <c r="I79">
        <v>0</v>
      </c>
      <c r="J79">
        <v>0</v>
      </c>
      <c r="L79">
        <v>0</v>
      </c>
      <c r="M79">
        <v>0</v>
      </c>
      <c r="N79">
        <v>100</v>
      </c>
      <c r="O79" t="s">
        <v>1377</v>
      </c>
      <c r="Q79" t="s">
        <v>1377</v>
      </c>
      <c r="R79" t="s">
        <v>1328</v>
      </c>
      <c r="S79" t="s">
        <v>1374</v>
      </c>
      <c r="T79" t="s">
        <v>1330</v>
      </c>
      <c r="U79" t="s">
        <v>1404</v>
      </c>
      <c r="V79" t="s">
        <v>1565</v>
      </c>
      <c r="W79" t="s">
        <v>1566</v>
      </c>
      <c r="X79" t="s">
        <v>1374</v>
      </c>
      <c r="Y79" t="s">
        <v>1374</v>
      </c>
      <c r="Z79">
        <v>0</v>
      </c>
      <c r="AA79">
        <v>0</v>
      </c>
      <c r="AB79">
        <v>0</v>
      </c>
      <c r="AC79" t="s">
        <v>1371</v>
      </c>
      <c r="AD79" t="s">
        <v>1371</v>
      </c>
      <c r="AE79" t="s">
        <v>1033</v>
      </c>
      <c r="AF79" t="s">
        <v>1371</v>
      </c>
      <c r="AG79" t="b">
        <v>1</v>
      </c>
      <c r="AH79" t="s">
        <v>1375</v>
      </c>
    </row>
    <row r="80" spans="1:34">
      <c r="A80" t="s">
        <v>1567</v>
      </c>
      <c r="B80" t="s">
        <v>1568</v>
      </c>
      <c r="D80">
        <v>0</v>
      </c>
      <c r="E80">
        <v>22.22</v>
      </c>
      <c r="F80" t="s">
        <v>1369</v>
      </c>
      <c r="G80" t="s">
        <v>1382</v>
      </c>
      <c r="H80">
        <v>0</v>
      </c>
      <c r="I80">
        <v>0</v>
      </c>
      <c r="J80">
        <v>0</v>
      </c>
      <c r="L80">
        <v>0</v>
      </c>
      <c r="M80">
        <v>0</v>
      </c>
      <c r="N80">
        <v>100</v>
      </c>
      <c r="O80" t="s">
        <v>1377</v>
      </c>
      <c r="Q80" t="s">
        <v>1377</v>
      </c>
      <c r="R80" t="s">
        <v>1328</v>
      </c>
      <c r="S80" t="s">
        <v>1374</v>
      </c>
      <c r="T80" t="s">
        <v>1330</v>
      </c>
      <c r="U80" t="s">
        <v>1404</v>
      </c>
      <c r="V80" t="s">
        <v>1569</v>
      </c>
      <c r="W80" t="s">
        <v>1570</v>
      </c>
      <c r="X80" t="s">
        <v>1374</v>
      </c>
      <c r="Y80" t="s">
        <v>1374</v>
      </c>
      <c r="Z80">
        <v>0</v>
      </c>
      <c r="AA80">
        <v>0</v>
      </c>
      <c r="AB80">
        <v>0</v>
      </c>
      <c r="AC80" t="s">
        <v>1371</v>
      </c>
      <c r="AD80" t="s">
        <v>1371</v>
      </c>
      <c r="AE80" t="s">
        <v>1033</v>
      </c>
      <c r="AF80" t="s">
        <v>1371</v>
      </c>
      <c r="AG80" t="b">
        <v>1</v>
      </c>
      <c r="AH80" t="s">
        <v>1375</v>
      </c>
    </row>
    <row r="81" spans="1:34">
      <c r="A81" t="s">
        <v>1571</v>
      </c>
      <c r="B81" t="s">
        <v>1572</v>
      </c>
      <c r="D81">
        <v>0</v>
      </c>
      <c r="E81">
        <v>22.22</v>
      </c>
      <c r="F81" t="s">
        <v>1369</v>
      </c>
      <c r="G81" t="s">
        <v>1382</v>
      </c>
      <c r="H81">
        <v>0</v>
      </c>
      <c r="I81">
        <v>0</v>
      </c>
      <c r="J81">
        <v>0</v>
      </c>
      <c r="L81">
        <v>0</v>
      </c>
      <c r="M81">
        <v>0</v>
      </c>
      <c r="N81">
        <v>100</v>
      </c>
      <c r="O81" t="s">
        <v>1377</v>
      </c>
      <c r="Q81" t="s">
        <v>1377</v>
      </c>
      <c r="R81" t="s">
        <v>1328</v>
      </c>
      <c r="S81" t="s">
        <v>1374</v>
      </c>
      <c r="T81" t="s">
        <v>1330</v>
      </c>
      <c r="U81" t="s">
        <v>1404</v>
      </c>
      <c r="V81" t="s">
        <v>1573</v>
      </c>
      <c r="W81" t="s">
        <v>1574</v>
      </c>
      <c r="X81" t="s">
        <v>1374</v>
      </c>
      <c r="Y81" t="s">
        <v>1374</v>
      </c>
      <c r="Z81">
        <v>0</v>
      </c>
      <c r="AA81">
        <v>0</v>
      </c>
      <c r="AB81">
        <v>0</v>
      </c>
      <c r="AC81" t="s">
        <v>1371</v>
      </c>
      <c r="AD81" t="s">
        <v>1371</v>
      </c>
      <c r="AE81" t="s">
        <v>1033</v>
      </c>
      <c r="AF81" t="s">
        <v>1371</v>
      </c>
      <c r="AG81" t="b">
        <v>1</v>
      </c>
      <c r="AH81" t="s">
        <v>1375</v>
      </c>
    </row>
    <row r="82" spans="1:34">
      <c r="A82" t="s">
        <v>1575</v>
      </c>
      <c r="B82" t="s">
        <v>1576</v>
      </c>
      <c r="D82">
        <v>0</v>
      </c>
      <c r="E82">
        <v>380.38</v>
      </c>
      <c r="F82" t="s">
        <v>1369</v>
      </c>
      <c r="G82" t="s">
        <v>1407</v>
      </c>
      <c r="H82">
        <v>0</v>
      </c>
      <c r="I82">
        <v>0</v>
      </c>
      <c r="J82">
        <v>0</v>
      </c>
      <c r="L82">
        <v>0</v>
      </c>
      <c r="M82">
        <v>0</v>
      </c>
      <c r="N82">
        <v>5000</v>
      </c>
      <c r="O82" t="s">
        <v>1408</v>
      </c>
      <c r="Q82" t="s">
        <v>1408</v>
      </c>
      <c r="R82" t="s">
        <v>1328</v>
      </c>
      <c r="S82" t="s">
        <v>1374</v>
      </c>
      <c r="T82" t="s">
        <v>1330</v>
      </c>
      <c r="U82" t="s">
        <v>1404</v>
      </c>
      <c r="V82" t="s">
        <v>1577</v>
      </c>
      <c r="W82" t="s">
        <v>1578</v>
      </c>
      <c r="X82" t="s">
        <v>1374</v>
      </c>
      <c r="Y82" t="s">
        <v>1374</v>
      </c>
      <c r="Z82">
        <v>0</v>
      </c>
      <c r="AA82">
        <v>0</v>
      </c>
      <c r="AB82">
        <v>0</v>
      </c>
      <c r="AC82" t="s">
        <v>1371</v>
      </c>
      <c r="AD82" t="s">
        <v>1371</v>
      </c>
      <c r="AE82" t="s">
        <v>1033</v>
      </c>
      <c r="AF82" t="s">
        <v>1371</v>
      </c>
      <c r="AG82" t="b">
        <v>1</v>
      </c>
      <c r="AH82" t="s">
        <v>1375</v>
      </c>
    </row>
    <row r="83" spans="1:34">
      <c r="A83" t="s">
        <v>1579</v>
      </c>
      <c r="B83" t="s">
        <v>1580</v>
      </c>
      <c r="D83">
        <v>0</v>
      </c>
      <c r="E83">
        <v>380.35</v>
      </c>
      <c r="F83" t="s">
        <v>1369</v>
      </c>
      <c r="G83" t="s">
        <v>1407</v>
      </c>
      <c r="H83">
        <v>0</v>
      </c>
      <c r="I83">
        <v>0</v>
      </c>
      <c r="J83">
        <v>0</v>
      </c>
      <c r="L83">
        <v>0</v>
      </c>
      <c r="M83">
        <v>0</v>
      </c>
      <c r="N83">
        <v>5000</v>
      </c>
      <c r="O83" t="s">
        <v>1408</v>
      </c>
      <c r="Q83" t="s">
        <v>1408</v>
      </c>
      <c r="R83" t="s">
        <v>1328</v>
      </c>
      <c r="S83" t="s">
        <v>1374</v>
      </c>
      <c r="T83" t="s">
        <v>1330</v>
      </c>
      <c r="U83" t="s">
        <v>1404</v>
      </c>
      <c r="V83" t="s">
        <v>1581</v>
      </c>
      <c r="W83" t="s">
        <v>1582</v>
      </c>
      <c r="X83" t="s">
        <v>1374</v>
      </c>
      <c r="Y83" t="s">
        <v>1374</v>
      </c>
      <c r="Z83">
        <v>0</v>
      </c>
      <c r="AA83">
        <v>0</v>
      </c>
      <c r="AB83">
        <v>0</v>
      </c>
      <c r="AC83" t="s">
        <v>1371</v>
      </c>
      <c r="AD83" t="s">
        <v>1371</v>
      </c>
      <c r="AE83" t="s">
        <v>1033</v>
      </c>
      <c r="AF83" t="s">
        <v>1371</v>
      </c>
      <c r="AG83" t="b">
        <v>1</v>
      </c>
      <c r="AH83" t="s">
        <v>1375</v>
      </c>
    </row>
    <row r="84" spans="1:34">
      <c r="A84" t="s">
        <v>1583</v>
      </c>
      <c r="B84" t="s">
        <v>1584</v>
      </c>
      <c r="D84">
        <v>0</v>
      </c>
      <c r="E84">
        <v>380.35</v>
      </c>
      <c r="F84" t="s">
        <v>1369</v>
      </c>
      <c r="G84" t="s">
        <v>1407</v>
      </c>
      <c r="H84">
        <v>0</v>
      </c>
      <c r="I84">
        <v>0</v>
      </c>
      <c r="J84">
        <v>0</v>
      </c>
      <c r="L84">
        <v>0</v>
      </c>
      <c r="M84">
        <v>0</v>
      </c>
      <c r="N84">
        <v>5000</v>
      </c>
      <c r="O84" t="s">
        <v>1408</v>
      </c>
      <c r="Q84" t="s">
        <v>1408</v>
      </c>
      <c r="R84" t="s">
        <v>1328</v>
      </c>
      <c r="S84" t="s">
        <v>1374</v>
      </c>
      <c r="T84" t="s">
        <v>1330</v>
      </c>
      <c r="U84" t="s">
        <v>1404</v>
      </c>
      <c r="V84" t="s">
        <v>1585</v>
      </c>
      <c r="W84" t="s">
        <v>1586</v>
      </c>
      <c r="X84" t="s">
        <v>1374</v>
      </c>
      <c r="Y84" t="s">
        <v>1374</v>
      </c>
      <c r="Z84">
        <v>0</v>
      </c>
      <c r="AA84">
        <v>0</v>
      </c>
      <c r="AB84">
        <v>0</v>
      </c>
      <c r="AC84" t="s">
        <v>1371</v>
      </c>
      <c r="AD84" t="s">
        <v>1371</v>
      </c>
      <c r="AE84" t="s">
        <v>1033</v>
      </c>
      <c r="AF84" t="s">
        <v>1371</v>
      </c>
      <c r="AG84" t="b">
        <v>1</v>
      </c>
      <c r="AH84" t="s">
        <v>1375</v>
      </c>
    </row>
    <row r="85" spans="1:34">
      <c r="A85" t="s">
        <v>1587</v>
      </c>
      <c r="B85" t="s">
        <v>1588</v>
      </c>
      <c r="D85">
        <v>0</v>
      </c>
      <c r="E85">
        <v>380.35</v>
      </c>
      <c r="F85" t="s">
        <v>1369</v>
      </c>
      <c r="G85" t="s">
        <v>1407</v>
      </c>
      <c r="H85">
        <v>0</v>
      </c>
      <c r="I85">
        <v>0</v>
      </c>
      <c r="J85">
        <v>0</v>
      </c>
      <c r="L85">
        <v>0</v>
      </c>
      <c r="M85">
        <v>0</v>
      </c>
      <c r="N85">
        <v>5000</v>
      </c>
      <c r="O85" t="s">
        <v>1408</v>
      </c>
      <c r="Q85" t="s">
        <v>1408</v>
      </c>
      <c r="R85" t="s">
        <v>1328</v>
      </c>
      <c r="S85" t="s">
        <v>1374</v>
      </c>
      <c r="T85" t="s">
        <v>1330</v>
      </c>
      <c r="U85" t="s">
        <v>1404</v>
      </c>
      <c r="V85" t="s">
        <v>1589</v>
      </c>
      <c r="W85" t="s">
        <v>1590</v>
      </c>
      <c r="X85" t="s">
        <v>1374</v>
      </c>
      <c r="Y85" t="s">
        <v>1374</v>
      </c>
      <c r="Z85">
        <v>0</v>
      </c>
      <c r="AA85">
        <v>0</v>
      </c>
      <c r="AB85">
        <v>0</v>
      </c>
      <c r="AC85" t="s">
        <v>1371</v>
      </c>
      <c r="AD85" t="s">
        <v>1371</v>
      </c>
      <c r="AE85" t="s">
        <v>1033</v>
      </c>
      <c r="AF85" t="s">
        <v>1371</v>
      </c>
      <c r="AG85" t="b">
        <v>1</v>
      </c>
      <c r="AH85" t="s">
        <v>1375</v>
      </c>
    </row>
    <row r="86" spans="1:34">
      <c r="A86" t="s">
        <v>1591</v>
      </c>
      <c r="B86" t="s">
        <v>1592</v>
      </c>
      <c r="D86">
        <v>0</v>
      </c>
      <c r="E86">
        <v>380.35</v>
      </c>
      <c r="F86" t="s">
        <v>1369</v>
      </c>
      <c r="G86" t="s">
        <v>1407</v>
      </c>
      <c r="H86">
        <v>0</v>
      </c>
      <c r="I86">
        <v>0</v>
      </c>
      <c r="J86">
        <v>0</v>
      </c>
      <c r="L86">
        <v>0</v>
      </c>
      <c r="M86">
        <v>0</v>
      </c>
      <c r="N86">
        <v>5000</v>
      </c>
      <c r="O86" t="s">
        <v>1408</v>
      </c>
      <c r="Q86" t="s">
        <v>1408</v>
      </c>
      <c r="R86" t="s">
        <v>1328</v>
      </c>
      <c r="S86" t="s">
        <v>1374</v>
      </c>
      <c r="T86" t="s">
        <v>1330</v>
      </c>
      <c r="U86" t="s">
        <v>1404</v>
      </c>
      <c r="V86" t="s">
        <v>1593</v>
      </c>
      <c r="W86" t="s">
        <v>1594</v>
      </c>
      <c r="X86" t="s">
        <v>1374</v>
      </c>
      <c r="Y86" t="s">
        <v>1374</v>
      </c>
      <c r="Z86">
        <v>0</v>
      </c>
      <c r="AA86">
        <v>0</v>
      </c>
      <c r="AB86">
        <v>0</v>
      </c>
      <c r="AC86" t="s">
        <v>1371</v>
      </c>
      <c r="AD86" t="s">
        <v>1371</v>
      </c>
      <c r="AE86" t="s">
        <v>1033</v>
      </c>
      <c r="AF86" t="s">
        <v>1371</v>
      </c>
      <c r="AG86" t="b">
        <v>1</v>
      </c>
      <c r="AH86" t="s">
        <v>1375</v>
      </c>
    </row>
    <row r="87" spans="1:34">
      <c r="A87" t="s">
        <v>1595</v>
      </c>
      <c r="B87" t="s">
        <v>1596</v>
      </c>
      <c r="D87">
        <v>0</v>
      </c>
      <c r="E87">
        <v>29.24</v>
      </c>
      <c r="F87" t="s">
        <v>1369</v>
      </c>
      <c r="G87" t="s">
        <v>1382</v>
      </c>
      <c r="H87">
        <v>0</v>
      </c>
      <c r="I87">
        <v>0</v>
      </c>
      <c r="J87">
        <v>0</v>
      </c>
      <c r="L87">
        <v>0</v>
      </c>
      <c r="M87">
        <v>0</v>
      </c>
      <c r="N87">
        <v>50</v>
      </c>
      <c r="O87" t="s">
        <v>1377</v>
      </c>
      <c r="Q87" t="s">
        <v>1377</v>
      </c>
      <c r="R87" t="s">
        <v>1328</v>
      </c>
      <c r="S87" t="s">
        <v>1374</v>
      </c>
      <c r="T87" t="s">
        <v>1330</v>
      </c>
      <c r="U87" t="s">
        <v>1404</v>
      </c>
      <c r="V87" t="s">
        <v>1597</v>
      </c>
      <c r="W87" t="s">
        <v>1598</v>
      </c>
      <c r="X87" t="s">
        <v>1374</v>
      </c>
      <c r="Y87" t="s">
        <v>1374</v>
      </c>
      <c r="Z87">
        <v>0</v>
      </c>
      <c r="AA87">
        <v>0</v>
      </c>
      <c r="AB87">
        <v>0</v>
      </c>
      <c r="AC87" t="s">
        <v>1371</v>
      </c>
      <c r="AD87" t="s">
        <v>1371</v>
      </c>
      <c r="AE87" t="s">
        <v>1033</v>
      </c>
      <c r="AF87" t="s">
        <v>1371</v>
      </c>
      <c r="AG87" t="b">
        <v>1</v>
      </c>
      <c r="AH87" t="s">
        <v>1375</v>
      </c>
    </row>
    <row r="88" spans="1:34">
      <c r="A88" t="s">
        <v>1599</v>
      </c>
      <c r="B88" t="s">
        <v>1600</v>
      </c>
      <c r="D88">
        <v>0</v>
      </c>
      <c r="E88">
        <v>29.24</v>
      </c>
      <c r="F88" t="s">
        <v>1369</v>
      </c>
      <c r="G88" t="s">
        <v>1382</v>
      </c>
      <c r="H88">
        <v>0</v>
      </c>
      <c r="I88">
        <v>0</v>
      </c>
      <c r="J88">
        <v>0</v>
      </c>
      <c r="L88">
        <v>0</v>
      </c>
      <c r="M88">
        <v>0</v>
      </c>
      <c r="N88">
        <v>50</v>
      </c>
      <c r="O88" t="s">
        <v>1377</v>
      </c>
      <c r="Q88" t="s">
        <v>1377</v>
      </c>
      <c r="R88" t="s">
        <v>1328</v>
      </c>
      <c r="S88" t="s">
        <v>1374</v>
      </c>
      <c r="T88" t="s">
        <v>1330</v>
      </c>
      <c r="U88" t="s">
        <v>1404</v>
      </c>
      <c r="V88" t="s">
        <v>1601</v>
      </c>
      <c r="W88" t="s">
        <v>1602</v>
      </c>
      <c r="X88" t="s">
        <v>1374</v>
      </c>
      <c r="Y88" t="s">
        <v>1374</v>
      </c>
      <c r="Z88">
        <v>0</v>
      </c>
      <c r="AA88">
        <v>0</v>
      </c>
      <c r="AB88">
        <v>0</v>
      </c>
      <c r="AC88" t="s">
        <v>1371</v>
      </c>
      <c r="AD88" t="s">
        <v>1371</v>
      </c>
      <c r="AE88" t="s">
        <v>1033</v>
      </c>
      <c r="AF88" t="s">
        <v>1371</v>
      </c>
      <c r="AG88" t="b">
        <v>1</v>
      </c>
      <c r="AH88" t="s">
        <v>1375</v>
      </c>
    </row>
    <row r="89" spans="1:34">
      <c r="A89" t="s">
        <v>1603</v>
      </c>
      <c r="B89" t="s">
        <v>1604</v>
      </c>
      <c r="D89">
        <v>0</v>
      </c>
      <c r="E89">
        <v>29.24</v>
      </c>
      <c r="F89" t="s">
        <v>1369</v>
      </c>
      <c r="G89" t="s">
        <v>1382</v>
      </c>
      <c r="H89">
        <v>0</v>
      </c>
      <c r="I89">
        <v>0</v>
      </c>
      <c r="J89">
        <v>0</v>
      </c>
      <c r="L89">
        <v>0</v>
      </c>
      <c r="M89">
        <v>0</v>
      </c>
      <c r="N89">
        <v>50</v>
      </c>
      <c r="O89" t="s">
        <v>1377</v>
      </c>
      <c r="Q89" t="s">
        <v>1377</v>
      </c>
      <c r="R89" t="s">
        <v>1328</v>
      </c>
      <c r="S89" t="s">
        <v>1374</v>
      </c>
      <c r="T89" t="s">
        <v>1330</v>
      </c>
      <c r="U89" t="s">
        <v>1404</v>
      </c>
      <c r="V89" t="s">
        <v>1605</v>
      </c>
      <c r="W89" t="s">
        <v>1606</v>
      </c>
      <c r="X89" t="s">
        <v>1374</v>
      </c>
      <c r="Y89" t="s">
        <v>1374</v>
      </c>
      <c r="Z89">
        <v>0</v>
      </c>
      <c r="AA89">
        <v>0</v>
      </c>
      <c r="AB89">
        <v>0</v>
      </c>
      <c r="AC89" t="s">
        <v>1371</v>
      </c>
      <c r="AD89" t="s">
        <v>1371</v>
      </c>
      <c r="AE89" t="s">
        <v>1033</v>
      </c>
      <c r="AF89" t="s">
        <v>1371</v>
      </c>
      <c r="AG89" t="b">
        <v>1</v>
      </c>
      <c r="AH89" t="s">
        <v>1375</v>
      </c>
    </row>
    <row r="90" spans="1:34">
      <c r="A90" t="s">
        <v>1607</v>
      </c>
      <c r="B90" t="s">
        <v>1608</v>
      </c>
      <c r="D90">
        <v>0</v>
      </c>
      <c r="E90">
        <v>29.24</v>
      </c>
      <c r="F90" t="s">
        <v>1369</v>
      </c>
      <c r="G90" t="s">
        <v>1382</v>
      </c>
      <c r="H90">
        <v>0</v>
      </c>
      <c r="I90">
        <v>0</v>
      </c>
      <c r="J90">
        <v>0</v>
      </c>
      <c r="L90">
        <v>0</v>
      </c>
      <c r="M90">
        <v>0</v>
      </c>
      <c r="N90">
        <v>50</v>
      </c>
      <c r="O90" t="s">
        <v>1377</v>
      </c>
      <c r="Q90" t="s">
        <v>1377</v>
      </c>
      <c r="R90" t="s">
        <v>1328</v>
      </c>
      <c r="S90" t="s">
        <v>1374</v>
      </c>
      <c r="T90" t="s">
        <v>1330</v>
      </c>
      <c r="U90" t="s">
        <v>1404</v>
      </c>
      <c r="V90" t="s">
        <v>1609</v>
      </c>
      <c r="W90" t="s">
        <v>1610</v>
      </c>
      <c r="X90" t="s">
        <v>1374</v>
      </c>
      <c r="Y90" t="s">
        <v>1374</v>
      </c>
      <c r="Z90">
        <v>0</v>
      </c>
      <c r="AA90">
        <v>0</v>
      </c>
      <c r="AB90">
        <v>0</v>
      </c>
      <c r="AC90" t="s">
        <v>1371</v>
      </c>
      <c r="AD90" t="s">
        <v>1371</v>
      </c>
      <c r="AE90" t="s">
        <v>1033</v>
      </c>
      <c r="AF90" t="s">
        <v>1371</v>
      </c>
      <c r="AG90" t="b">
        <v>1</v>
      </c>
      <c r="AH90" t="s">
        <v>1375</v>
      </c>
    </row>
    <row r="91" spans="1:34">
      <c r="A91" t="s">
        <v>1611</v>
      </c>
      <c r="B91" t="s">
        <v>1612</v>
      </c>
      <c r="D91">
        <v>0</v>
      </c>
      <c r="E91">
        <v>29.24</v>
      </c>
      <c r="F91" t="s">
        <v>1369</v>
      </c>
      <c r="G91" t="s">
        <v>1382</v>
      </c>
      <c r="H91">
        <v>0</v>
      </c>
      <c r="I91">
        <v>0</v>
      </c>
      <c r="J91">
        <v>0</v>
      </c>
      <c r="L91">
        <v>0</v>
      </c>
      <c r="M91">
        <v>0</v>
      </c>
      <c r="N91">
        <v>50</v>
      </c>
      <c r="O91" t="s">
        <v>1377</v>
      </c>
      <c r="Q91" t="s">
        <v>1377</v>
      </c>
      <c r="R91" t="s">
        <v>1328</v>
      </c>
      <c r="S91" t="s">
        <v>1374</v>
      </c>
      <c r="T91" t="s">
        <v>1330</v>
      </c>
      <c r="U91" t="s">
        <v>1404</v>
      </c>
      <c r="V91" t="s">
        <v>1613</v>
      </c>
      <c r="W91" t="s">
        <v>1614</v>
      </c>
      <c r="X91" t="s">
        <v>1374</v>
      </c>
      <c r="Y91" t="s">
        <v>1374</v>
      </c>
      <c r="Z91">
        <v>0</v>
      </c>
      <c r="AA91">
        <v>0</v>
      </c>
      <c r="AB91">
        <v>0</v>
      </c>
      <c r="AC91" t="s">
        <v>1371</v>
      </c>
      <c r="AD91" t="s">
        <v>1371</v>
      </c>
      <c r="AE91" t="s">
        <v>1033</v>
      </c>
      <c r="AF91" t="s">
        <v>1371</v>
      </c>
      <c r="AG91" t="b">
        <v>1</v>
      </c>
      <c r="AH91" t="s">
        <v>1375</v>
      </c>
    </row>
    <row r="92" spans="1:34">
      <c r="A92" t="s">
        <v>1615</v>
      </c>
      <c r="B92" t="s">
        <v>427</v>
      </c>
      <c r="D92">
        <v>0</v>
      </c>
      <c r="E92">
        <v>33.840000000000003</v>
      </c>
      <c r="F92" t="s">
        <v>1369</v>
      </c>
      <c r="G92" t="s">
        <v>1616</v>
      </c>
      <c r="H92">
        <v>0</v>
      </c>
      <c r="I92">
        <v>0</v>
      </c>
      <c r="J92">
        <v>0</v>
      </c>
      <c r="L92">
        <v>0</v>
      </c>
      <c r="M92">
        <v>0</v>
      </c>
      <c r="N92">
        <v>100000</v>
      </c>
      <c r="O92" t="s">
        <v>1408</v>
      </c>
      <c r="Q92" t="s">
        <v>1408</v>
      </c>
      <c r="R92" t="s">
        <v>1328</v>
      </c>
      <c r="S92" t="s">
        <v>1374</v>
      </c>
      <c r="T92" t="s">
        <v>1330</v>
      </c>
      <c r="U92" t="s">
        <v>1404</v>
      </c>
      <c r="V92" t="s">
        <v>1617</v>
      </c>
      <c r="W92" t="s">
        <v>1618</v>
      </c>
      <c r="X92" t="s">
        <v>1374</v>
      </c>
      <c r="Y92" t="s">
        <v>1374</v>
      </c>
      <c r="Z92">
        <v>0</v>
      </c>
      <c r="AA92">
        <v>0</v>
      </c>
      <c r="AB92">
        <v>0</v>
      </c>
      <c r="AC92" t="s">
        <v>1371</v>
      </c>
      <c r="AD92" t="s">
        <v>1371</v>
      </c>
      <c r="AE92" t="s">
        <v>1033</v>
      </c>
      <c r="AF92" t="s">
        <v>1371</v>
      </c>
      <c r="AG92" t="b">
        <v>1</v>
      </c>
      <c r="AH92" t="s">
        <v>1375</v>
      </c>
    </row>
    <row r="93" spans="1:34">
      <c r="A93" t="s">
        <v>1619</v>
      </c>
      <c r="B93" t="s">
        <v>428</v>
      </c>
      <c r="D93">
        <v>0</v>
      </c>
      <c r="E93">
        <v>67.52</v>
      </c>
      <c r="F93" t="s">
        <v>1369</v>
      </c>
      <c r="G93" t="s">
        <v>1616</v>
      </c>
      <c r="H93">
        <v>0</v>
      </c>
      <c r="I93">
        <v>0</v>
      </c>
      <c r="J93">
        <v>0</v>
      </c>
      <c r="L93">
        <v>0</v>
      </c>
      <c r="M93">
        <v>0</v>
      </c>
      <c r="N93">
        <v>100000</v>
      </c>
      <c r="O93" t="s">
        <v>1408</v>
      </c>
      <c r="Q93" t="s">
        <v>1408</v>
      </c>
      <c r="R93" t="s">
        <v>1328</v>
      </c>
      <c r="S93" t="s">
        <v>1374</v>
      </c>
      <c r="T93" t="s">
        <v>1330</v>
      </c>
      <c r="U93" t="s">
        <v>1404</v>
      </c>
      <c r="V93" t="s">
        <v>1620</v>
      </c>
      <c r="W93" t="s">
        <v>1621</v>
      </c>
      <c r="X93" t="s">
        <v>1374</v>
      </c>
      <c r="Y93" t="s">
        <v>1374</v>
      </c>
      <c r="Z93">
        <v>0</v>
      </c>
      <c r="AA93">
        <v>0</v>
      </c>
      <c r="AB93">
        <v>0</v>
      </c>
      <c r="AC93" t="s">
        <v>1371</v>
      </c>
      <c r="AD93" t="s">
        <v>1371</v>
      </c>
      <c r="AE93" t="s">
        <v>1033</v>
      </c>
      <c r="AF93" t="s">
        <v>1371</v>
      </c>
      <c r="AG93" t="b">
        <v>1</v>
      </c>
      <c r="AH93" t="s">
        <v>1375</v>
      </c>
    </row>
    <row r="94" spans="1:34">
      <c r="A94" t="s">
        <v>1622</v>
      </c>
      <c r="B94" t="s">
        <v>429</v>
      </c>
      <c r="D94">
        <v>0</v>
      </c>
      <c r="E94">
        <v>36.08</v>
      </c>
      <c r="F94" t="s">
        <v>1369</v>
      </c>
      <c r="G94" t="s">
        <v>1616</v>
      </c>
      <c r="H94">
        <v>0</v>
      </c>
      <c r="I94">
        <v>0</v>
      </c>
      <c r="J94">
        <v>0</v>
      </c>
      <c r="L94">
        <v>0</v>
      </c>
      <c r="M94">
        <v>0</v>
      </c>
      <c r="N94">
        <v>100000</v>
      </c>
      <c r="O94" t="s">
        <v>1408</v>
      </c>
      <c r="Q94" t="s">
        <v>1408</v>
      </c>
      <c r="R94" t="s">
        <v>1328</v>
      </c>
      <c r="S94" t="s">
        <v>1374</v>
      </c>
      <c r="T94" t="s">
        <v>1330</v>
      </c>
      <c r="U94" t="s">
        <v>1404</v>
      </c>
      <c r="V94" t="s">
        <v>1623</v>
      </c>
      <c r="W94" t="s">
        <v>1624</v>
      </c>
      <c r="X94" t="s">
        <v>1374</v>
      </c>
      <c r="Y94" t="s">
        <v>1374</v>
      </c>
      <c r="Z94">
        <v>0</v>
      </c>
      <c r="AA94">
        <v>0</v>
      </c>
      <c r="AB94">
        <v>0</v>
      </c>
      <c r="AC94" t="s">
        <v>1371</v>
      </c>
      <c r="AD94" t="s">
        <v>1371</v>
      </c>
      <c r="AE94" t="s">
        <v>1033</v>
      </c>
      <c r="AF94" t="s">
        <v>1371</v>
      </c>
      <c r="AG94" t="b">
        <v>1</v>
      </c>
      <c r="AH94" t="s">
        <v>1375</v>
      </c>
    </row>
    <row r="95" spans="1:34">
      <c r="A95" t="s">
        <v>1625</v>
      </c>
      <c r="B95" t="s">
        <v>430</v>
      </c>
      <c r="D95">
        <v>0</v>
      </c>
      <c r="E95">
        <v>69.12</v>
      </c>
      <c r="F95" t="s">
        <v>1369</v>
      </c>
      <c r="G95" t="s">
        <v>1616</v>
      </c>
      <c r="H95">
        <v>0</v>
      </c>
      <c r="I95">
        <v>0</v>
      </c>
      <c r="J95">
        <v>0</v>
      </c>
      <c r="L95">
        <v>0</v>
      </c>
      <c r="M95">
        <v>0</v>
      </c>
      <c r="N95">
        <v>100000</v>
      </c>
      <c r="O95" t="s">
        <v>1408</v>
      </c>
      <c r="Q95" t="s">
        <v>1408</v>
      </c>
      <c r="R95" t="s">
        <v>1328</v>
      </c>
      <c r="S95" t="s">
        <v>1374</v>
      </c>
      <c r="T95" t="s">
        <v>1330</v>
      </c>
      <c r="U95" t="s">
        <v>1404</v>
      </c>
      <c r="V95" t="s">
        <v>1626</v>
      </c>
      <c r="W95" t="s">
        <v>1627</v>
      </c>
      <c r="X95" t="s">
        <v>1374</v>
      </c>
      <c r="Y95" t="s">
        <v>1374</v>
      </c>
      <c r="Z95">
        <v>0</v>
      </c>
      <c r="AA95">
        <v>0</v>
      </c>
      <c r="AB95">
        <v>0</v>
      </c>
      <c r="AC95" t="s">
        <v>1371</v>
      </c>
      <c r="AD95" t="s">
        <v>1371</v>
      </c>
      <c r="AE95" t="s">
        <v>1033</v>
      </c>
      <c r="AF95" t="s">
        <v>1371</v>
      </c>
      <c r="AG95" t="b">
        <v>1</v>
      </c>
      <c r="AH95" t="s">
        <v>1375</v>
      </c>
    </row>
    <row r="96" spans="1:34">
      <c r="A96" t="s">
        <v>1628</v>
      </c>
      <c r="B96" t="s">
        <v>1629</v>
      </c>
      <c r="D96">
        <v>0</v>
      </c>
      <c r="E96">
        <v>16.77</v>
      </c>
      <c r="F96" t="s">
        <v>1369</v>
      </c>
      <c r="G96" t="s">
        <v>1382</v>
      </c>
      <c r="H96">
        <v>0</v>
      </c>
      <c r="I96">
        <v>0</v>
      </c>
      <c r="J96">
        <v>0</v>
      </c>
      <c r="L96">
        <v>0</v>
      </c>
      <c r="M96">
        <v>0</v>
      </c>
      <c r="N96">
        <v>10</v>
      </c>
      <c r="O96" t="s">
        <v>1377</v>
      </c>
      <c r="Q96" t="s">
        <v>1377</v>
      </c>
      <c r="R96" t="s">
        <v>1328</v>
      </c>
      <c r="S96" t="s">
        <v>1374</v>
      </c>
      <c r="T96" t="s">
        <v>1330</v>
      </c>
      <c r="U96" t="s">
        <v>1404</v>
      </c>
      <c r="V96" t="s">
        <v>1630</v>
      </c>
      <c r="W96" t="s">
        <v>1631</v>
      </c>
      <c r="X96" t="s">
        <v>1374</v>
      </c>
      <c r="Y96" t="s">
        <v>1374</v>
      </c>
      <c r="Z96">
        <v>0</v>
      </c>
      <c r="AA96">
        <v>0</v>
      </c>
      <c r="AB96">
        <v>0</v>
      </c>
      <c r="AC96" t="s">
        <v>1371</v>
      </c>
      <c r="AD96" t="s">
        <v>1371</v>
      </c>
      <c r="AE96" t="s">
        <v>1033</v>
      </c>
      <c r="AF96" t="s">
        <v>1371</v>
      </c>
      <c r="AG96" t="b">
        <v>1</v>
      </c>
      <c r="AH96" t="s">
        <v>1375</v>
      </c>
    </row>
    <row r="97" spans="1:34">
      <c r="A97" t="s">
        <v>1632</v>
      </c>
      <c r="B97" t="s">
        <v>1633</v>
      </c>
      <c r="D97">
        <v>0</v>
      </c>
      <c r="E97">
        <v>16.77</v>
      </c>
      <c r="F97" t="s">
        <v>1369</v>
      </c>
      <c r="G97" t="s">
        <v>1382</v>
      </c>
      <c r="H97">
        <v>0</v>
      </c>
      <c r="I97">
        <v>0</v>
      </c>
      <c r="J97">
        <v>0</v>
      </c>
      <c r="L97">
        <v>0</v>
      </c>
      <c r="M97">
        <v>0</v>
      </c>
      <c r="N97">
        <v>10</v>
      </c>
      <c r="O97" t="s">
        <v>1377</v>
      </c>
      <c r="Q97" t="s">
        <v>1377</v>
      </c>
      <c r="R97" t="s">
        <v>1328</v>
      </c>
      <c r="S97" t="s">
        <v>1374</v>
      </c>
      <c r="T97" t="s">
        <v>1330</v>
      </c>
      <c r="U97" t="s">
        <v>1404</v>
      </c>
      <c r="V97" t="s">
        <v>1634</v>
      </c>
      <c r="W97" t="s">
        <v>1635</v>
      </c>
      <c r="X97" t="s">
        <v>1374</v>
      </c>
      <c r="Y97" t="s">
        <v>1374</v>
      </c>
      <c r="Z97">
        <v>0</v>
      </c>
      <c r="AA97">
        <v>0</v>
      </c>
      <c r="AB97">
        <v>0</v>
      </c>
      <c r="AC97" t="s">
        <v>1371</v>
      </c>
      <c r="AD97" t="s">
        <v>1371</v>
      </c>
      <c r="AE97" t="s">
        <v>1033</v>
      </c>
      <c r="AF97" t="s">
        <v>1371</v>
      </c>
      <c r="AG97" t="b">
        <v>1</v>
      </c>
      <c r="AH97" t="s">
        <v>1375</v>
      </c>
    </row>
    <row r="98" spans="1:34">
      <c r="A98" t="s">
        <v>1636</v>
      </c>
      <c r="B98" t="s">
        <v>1637</v>
      </c>
      <c r="D98">
        <v>0</v>
      </c>
      <c r="E98">
        <v>16.77</v>
      </c>
      <c r="F98" t="s">
        <v>1369</v>
      </c>
      <c r="G98" t="s">
        <v>1382</v>
      </c>
      <c r="H98">
        <v>0</v>
      </c>
      <c r="I98">
        <v>0</v>
      </c>
      <c r="J98">
        <v>0</v>
      </c>
      <c r="L98">
        <v>0</v>
      </c>
      <c r="M98">
        <v>0</v>
      </c>
      <c r="N98">
        <v>10</v>
      </c>
      <c r="O98" t="s">
        <v>1377</v>
      </c>
      <c r="Q98" t="s">
        <v>1377</v>
      </c>
      <c r="R98" t="s">
        <v>1328</v>
      </c>
      <c r="S98" t="s">
        <v>1374</v>
      </c>
      <c r="T98" t="s">
        <v>1330</v>
      </c>
      <c r="U98" t="s">
        <v>1404</v>
      </c>
      <c r="V98" t="s">
        <v>1638</v>
      </c>
      <c r="W98" t="s">
        <v>1639</v>
      </c>
      <c r="X98" t="s">
        <v>1374</v>
      </c>
      <c r="Y98" t="s">
        <v>1374</v>
      </c>
      <c r="Z98">
        <v>0</v>
      </c>
      <c r="AA98">
        <v>0</v>
      </c>
      <c r="AB98">
        <v>0</v>
      </c>
      <c r="AC98" t="s">
        <v>1371</v>
      </c>
      <c r="AD98" t="s">
        <v>1371</v>
      </c>
      <c r="AE98" t="s">
        <v>1033</v>
      </c>
      <c r="AF98" t="s">
        <v>1371</v>
      </c>
      <c r="AG98" t="b">
        <v>1</v>
      </c>
      <c r="AH98" t="s">
        <v>1375</v>
      </c>
    </row>
    <row r="99" spans="1:34">
      <c r="A99" t="s">
        <v>1640</v>
      </c>
      <c r="B99" t="s">
        <v>1641</v>
      </c>
      <c r="D99">
        <v>0</v>
      </c>
      <c r="E99">
        <v>16.77</v>
      </c>
      <c r="F99" t="s">
        <v>1369</v>
      </c>
      <c r="G99" t="s">
        <v>1382</v>
      </c>
      <c r="H99">
        <v>0</v>
      </c>
      <c r="I99">
        <v>0</v>
      </c>
      <c r="J99">
        <v>0</v>
      </c>
      <c r="L99">
        <v>0</v>
      </c>
      <c r="M99">
        <v>0</v>
      </c>
      <c r="N99">
        <v>10</v>
      </c>
      <c r="O99" t="s">
        <v>1377</v>
      </c>
      <c r="Q99" t="s">
        <v>1377</v>
      </c>
      <c r="R99" t="s">
        <v>1328</v>
      </c>
      <c r="S99" t="s">
        <v>1374</v>
      </c>
      <c r="T99" t="s">
        <v>1330</v>
      </c>
      <c r="U99" t="s">
        <v>1404</v>
      </c>
      <c r="V99" t="s">
        <v>1642</v>
      </c>
      <c r="W99" t="s">
        <v>1643</v>
      </c>
      <c r="X99" t="s">
        <v>1374</v>
      </c>
      <c r="Y99" t="s">
        <v>1374</v>
      </c>
      <c r="Z99">
        <v>0</v>
      </c>
      <c r="AA99">
        <v>0</v>
      </c>
      <c r="AB99">
        <v>0</v>
      </c>
      <c r="AC99" t="s">
        <v>1371</v>
      </c>
      <c r="AD99" t="s">
        <v>1371</v>
      </c>
      <c r="AE99" t="s">
        <v>1033</v>
      </c>
      <c r="AF99" t="s">
        <v>1371</v>
      </c>
      <c r="AG99" t="b">
        <v>1</v>
      </c>
      <c r="AH99" t="s">
        <v>1375</v>
      </c>
    </row>
    <row r="100" spans="1:34">
      <c r="A100" t="s">
        <v>1644</v>
      </c>
      <c r="B100" t="s">
        <v>1645</v>
      </c>
      <c r="D100">
        <v>0</v>
      </c>
      <c r="E100">
        <v>16.77</v>
      </c>
      <c r="F100" t="s">
        <v>1369</v>
      </c>
      <c r="G100" t="s">
        <v>1382</v>
      </c>
      <c r="H100">
        <v>0</v>
      </c>
      <c r="I100">
        <v>0</v>
      </c>
      <c r="J100">
        <v>0</v>
      </c>
      <c r="L100">
        <v>0</v>
      </c>
      <c r="M100">
        <v>0</v>
      </c>
      <c r="N100">
        <v>10</v>
      </c>
      <c r="O100" t="s">
        <v>1377</v>
      </c>
      <c r="Q100" t="s">
        <v>1377</v>
      </c>
      <c r="R100" t="s">
        <v>1328</v>
      </c>
      <c r="S100" t="s">
        <v>1374</v>
      </c>
      <c r="T100" t="s">
        <v>1330</v>
      </c>
      <c r="U100" t="s">
        <v>1404</v>
      </c>
      <c r="V100" t="s">
        <v>1646</v>
      </c>
      <c r="W100" t="s">
        <v>1647</v>
      </c>
      <c r="X100" t="s">
        <v>1374</v>
      </c>
      <c r="Y100" t="s">
        <v>1374</v>
      </c>
      <c r="Z100">
        <v>0</v>
      </c>
      <c r="AA100">
        <v>0</v>
      </c>
      <c r="AB100">
        <v>0</v>
      </c>
      <c r="AC100" t="s">
        <v>1371</v>
      </c>
      <c r="AD100" t="s">
        <v>1371</v>
      </c>
      <c r="AE100" t="s">
        <v>1033</v>
      </c>
      <c r="AF100" t="s">
        <v>1371</v>
      </c>
      <c r="AG100" t="b">
        <v>1</v>
      </c>
      <c r="AH100" t="s">
        <v>1375</v>
      </c>
    </row>
    <row r="101" spans="1:34">
      <c r="A101" t="s">
        <v>1648</v>
      </c>
      <c r="B101" t="s">
        <v>1649</v>
      </c>
      <c r="D101">
        <v>0</v>
      </c>
      <c r="E101">
        <v>10.24</v>
      </c>
      <c r="F101" t="s">
        <v>1369</v>
      </c>
      <c r="G101" t="s">
        <v>1382</v>
      </c>
      <c r="H101">
        <v>0</v>
      </c>
      <c r="I101">
        <v>0</v>
      </c>
      <c r="J101">
        <v>0</v>
      </c>
      <c r="L101">
        <v>0</v>
      </c>
      <c r="M101">
        <v>0</v>
      </c>
      <c r="N101">
        <v>10</v>
      </c>
      <c r="O101" t="s">
        <v>1650</v>
      </c>
      <c r="Q101" t="s">
        <v>1650</v>
      </c>
      <c r="R101" t="s">
        <v>1328</v>
      </c>
      <c r="S101" t="s">
        <v>1374</v>
      </c>
      <c r="T101" t="s">
        <v>1330</v>
      </c>
      <c r="U101" t="s">
        <v>1404</v>
      </c>
      <c r="V101" t="s">
        <v>1651</v>
      </c>
      <c r="W101" t="s">
        <v>1652</v>
      </c>
      <c r="X101" t="s">
        <v>1374</v>
      </c>
      <c r="Y101" t="s">
        <v>1374</v>
      </c>
      <c r="Z101">
        <v>0</v>
      </c>
      <c r="AA101">
        <v>0</v>
      </c>
      <c r="AB101">
        <v>0</v>
      </c>
      <c r="AC101" t="s">
        <v>1371</v>
      </c>
      <c r="AD101" t="s">
        <v>1371</v>
      </c>
      <c r="AE101" t="s">
        <v>1033</v>
      </c>
      <c r="AF101" t="s">
        <v>1371</v>
      </c>
      <c r="AG101" t="b">
        <v>1</v>
      </c>
      <c r="AH101" t="s">
        <v>1375</v>
      </c>
    </row>
    <row r="102" spans="1:34">
      <c r="A102" t="s">
        <v>1653</v>
      </c>
      <c r="B102" t="s">
        <v>1654</v>
      </c>
      <c r="D102">
        <v>0</v>
      </c>
      <c r="E102">
        <v>10.24</v>
      </c>
      <c r="F102" t="s">
        <v>1369</v>
      </c>
      <c r="G102" t="s">
        <v>1382</v>
      </c>
      <c r="H102">
        <v>0</v>
      </c>
      <c r="I102">
        <v>0</v>
      </c>
      <c r="J102">
        <v>0</v>
      </c>
      <c r="L102">
        <v>0</v>
      </c>
      <c r="M102">
        <v>0</v>
      </c>
      <c r="N102">
        <v>10</v>
      </c>
      <c r="O102" t="s">
        <v>1650</v>
      </c>
      <c r="Q102" t="s">
        <v>1650</v>
      </c>
      <c r="R102" t="s">
        <v>1328</v>
      </c>
      <c r="S102" t="s">
        <v>1374</v>
      </c>
      <c r="T102" t="s">
        <v>1330</v>
      </c>
      <c r="U102" t="s">
        <v>1404</v>
      </c>
      <c r="V102" t="s">
        <v>1655</v>
      </c>
      <c r="W102" t="s">
        <v>1656</v>
      </c>
      <c r="X102" t="s">
        <v>1374</v>
      </c>
      <c r="Y102" t="s">
        <v>1374</v>
      </c>
      <c r="Z102">
        <v>0</v>
      </c>
      <c r="AA102">
        <v>0</v>
      </c>
      <c r="AB102">
        <v>0</v>
      </c>
      <c r="AC102" t="s">
        <v>1371</v>
      </c>
      <c r="AD102" t="s">
        <v>1371</v>
      </c>
      <c r="AE102" t="s">
        <v>1033</v>
      </c>
      <c r="AF102" t="s">
        <v>1371</v>
      </c>
      <c r="AG102" t="b">
        <v>1</v>
      </c>
      <c r="AH102" t="s">
        <v>1375</v>
      </c>
    </row>
    <row r="103" spans="1:34">
      <c r="A103" t="s">
        <v>1657</v>
      </c>
      <c r="B103" t="s">
        <v>1658</v>
      </c>
      <c r="D103">
        <v>0</v>
      </c>
      <c r="E103">
        <v>10.24</v>
      </c>
      <c r="F103" t="s">
        <v>1369</v>
      </c>
      <c r="G103" t="s">
        <v>1382</v>
      </c>
      <c r="H103">
        <v>0</v>
      </c>
      <c r="I103">
        <v>0</v>
      </c>
      <c r="J103">
        <v>0</v>
      </c>
      <c r="L103">
        <v>0</v>
      </c>
      <c r="M103">
        <v>0</v>
      </c>
      <c r="N103">
        <v>10</v>
      </c>
      <c r="O103" t="s">
        <v>1650</v>
      </c>
      <c r="Q103" t="s">
        <v>1650</v>
      </c>
      <c r="R103" t="s">
        <v>1328</v>
      </c>
      <c r="S103" t="s">
        <v>1374</v>
      </c>
      <c r="T103" t="s">
        <v>1330</v>
      </c>
      <c r="U103" t="s">
        <v>1404</v>
      </c>
      <c r="V103" t="s">
        <v>1659</v>
      </c>
      <c r="W103" t="s">
        <v>1660</v>
      </c>
      <c r="X103" t="s">
        <v>1374</v>
      </c>
      <c r="Y103" t="s">
        <v>1374</v>
      </c>
      <c r="Z103">
        <v>0</v>
      </c>
      <c r="AA103">
        <v>0</v>
      </c>
      <c r="AB103">
        <v>0</v>
      </c>
      <c r="AC103" t="s">
        <v>1371</v>
      </c>
      <c r="AD103" t="s">
        <v>1371</v>
      </c>
      <c r="AE103" t="s">
        <v>1033</v>
      </c>
      <c r="AF103" t="s">
        <v>1371</v>
      </c>
      <c r="AG103" t="b">
        <v>1</v>
      </c>
      <c r="AH103" t="s">
        <v>1375</v>
      </c>
    </row>
    <row r="104" spans="1:34">
      <c r="A104" t="s">
        <v>1661</v>
      </c>
      <c r="B104" t="s">
        <v>1662</v>
      </c>
      <c r="D104">
        <v>0</v>
      </c>
      <c r="E104">
        <v>10.24</v>
      </c>
      <c r="F104" t="s">
        <v>1369</v>
      </c>
      <c r="G104" t="s">
        <v>1382</v>
      </c>
      <c r="H104">
        <v>0</v>
      </c>
      <c r="I104">
        <v>0</v>
      </c>
      <c r="J104">
        <v>0</v>
      </c>
      <c r="L104">
        <v>0</v>
      </c>
      <c r="M104">
        <v>0</v>
      </c>
      <c r="N104">
        <v>10</v>
      </c>
      <c r="O104" t="s">
        <v>1650</v>
      </c>
      <c r="Q104" t="s">
        <v>1650</v>
      </c>
      <c r="R104" t="s">
        <v>1328</v>
      </c>
      <c r="S104" t="s">
        <v>1374</v>
      </c>
      <c r="T104" t="s">
        <v>1330</v>
      </c>
      <c r="U104" t="s">
        <v>1404</v>
      </c>
      <c r="V104" t="s">
        <v>1663</v>
      </c>
      <c r="W104" t="s">
        <v>1664</v>
      </c>
      <c r="X104" t="s">
        <v>1374</v>
      </c>
      <c r="Y104" t="s">
        <v>1374</v>
      </c>
      <c r="Z104">
        <v>0</v>
      </c>
      <c r="AA104">
        <v>0</v>
      </c>
      <c r="AB104">
        <v>0</v>
      </c>
      <c r="AC104" t="s">
        <v>1371</v>
      </c>
      <c r="AD104" t="s">
        <v>1371</v>
      </c>
      <c r="AE104" t="s">
        <v>1033</v>
      </c>
      <c r="AF104" t="s">
        <v>1371</v>
      </c>
      <c r="AG104" t="b">
        <v>1</v>
      </c>
      <c r="AH104" t="s">
        <v>1375</v>
      </c>
    </row>
    <row r="105" spans="1:34">
      <c r="A105" t="s">
        <v>1665</v>
      </c>
      <c r="B105" t="s">
        <v>1666</v>
      </c>
      <c r="D105">
        <v>0</v>
      </c>
      <c r="E105">
        <v>10.24</v>
      </c>
      <c r="F105" t="s">
        <v>1369</v>
      </c>
      <c r="G105" t="s">
        <v>1382</v>
      </c>
      <c r="H105">
        <v>0</v>
      </c>
      <c r="I105">
        <v>0</v>
      </c>
      <c r="J105">
        <v>0</v>
      </c>
      <c r="L105">
        <v>0</v>
      </c>
      <c r="M105">
        <v>0</v>
      </c>
      <c r="N105">
        <v>10</v>
      </c>
      <c r="O105" t="s">
        <v>1650</v>
      </c>
      <c r="Q105" t="s">
        <v>1650</v>
      </c>
      <c r="R105" t="s">
        <v>1328</v>
      </c>
      <c r="S105" t="s">
        <v>1374</v>
      </c>
      <c r="T105" t="s">
        <v>1330</v>
      </c>
      <c r="U105" t="s">
        <v>1404</v>
      </c>
      <c r="V105" t="s">
        <v>1667</v>
      </c>
      <c r="W105" t="s">
        <v>1668</v>
      </c>
      <c r="X105" t="s">
        <v>1374</v>
      </c>
      <c r="Y105" t="s">
        <v>1374</v>
      </c>
      <c r="Z105">
        <v>0</v>
      </c>
      <c r="AA105">
        <v>0</v>
      </c>
      <c r="AB105">
        <v>0</v>
      </c>
      <c r="AC105" t="s">
        <v>1371</v>
      </c>
      <c r="AD105" t="s">
        <v>1371</v>
      </c>
      <c r="AE105" t="s">
        <v>1033</v>
      </c>
      <c r="AF105" t="s">
        <v>1371</v>
      </c>
      <c r="AG105" t="b">
        <v>1</v>
      </c>
      <c r="AH105" t="s">
        <v>1375</v>
      </c>
    </row>
    <row r="106" spans="1:34">
      <c r="A106" t="s">
        <v>1669</v>
      </c>
      <c r="B106" t="s">
        <v>1670</v>
      </c>
      <c r="D106">
        <v>0</v>
      </c>
      <c r="E106">
        <v>47.04</v>
      </c>
      <c r="F106" t="s">
        <v>1369</v>
      </c>
      <c r="G106" t="s">
        <v>1382</v>
      </c>
      <c r="H106">
        <v>0</v>
      </c>
      <c r="I106">
        <v>0</v>
      </c>
      <c r="J106">
        <v>0</v>
      </c>
      <c r="L106">
        <v>0</v>
      </c>
      <c r="M106">
        <v>0</v>
      </c>
      <c r="N106">
        <v>10</v>
      </c>
      <c r="O106" t="s">
        <v>1377</v>
      </c>
      <c r="Q106" t="s">
        <v>1377</v>
      </c>
      <c r="R106" t="s">
        <v>1328</v>
      </c>
      <c r="S106" t="s">
        <v>1374</v>
      </c>
      <c r="T106" t="s">
        <v>1330</v>
      </c>
      <c r="U106" t="s">
        <v>1404</v>
      </c>
      <c r="V106" t="s">
        <v>1671</v>
      </c>
      <c r="W106" t="s">
        <v>1672</v>
      </c>
      <c r="X106" t="s">
        <v>1374</v>
      </c>
      <c r="Y106" t="s">
        <v>1374</v>
      </c>
      <c r="Z106">
        <v>0</v>
      </c>
      <c r="AA106">
        <v>0</v>
      </c>
      <c r="AB106">
        <v>0</v>
      </c>
      <c r="AC106" t="s">
        <v>1371</v>
      </c>
      <c r="AD106" t="s">
        <v>1371</v>
      </c>
      <c r="AE106" t="s">
        <v>1033</v>
      </c>
      <c r="AF106" t="s">
        <v>1371</v>
      </c>
      <c r="AG106" t="b">
        <v>1</v>
      </c>
      <c r="AH106" t="s">
        <v>1375</v>
      </c>
    </row>
    <row r="107" spans="1:34">
      <c r="A107" t="s">
        <v>1673</v>
      </c>
      <c r="B107" t="s">
        <v>1674</v>
      </c>
      <c r="D107">
        <v>0</v>
      </c>
      <c r="E107">
        <v>47.04</v>
      </c>
      <c r="F107" t="s">
        <v>1369</v>
      </c>
      <c r="G107" t="s">
        <v>1382</v>
      </c>
      <c r="H107">
        <v>0</v>
      </c>
      <c r="I107">
        <v>0</v>
      </c>
      <c r="J107">
        <v>0</v>
      </c>
      <c r="L107">
        <v>0</v>
      </c>
      <c r="M107">
        <v>0</v>
      </c>
      <c r="N107">
        <v>10</v>
      </c>
      <c r="O107" t="s">
        <v>1377</v>
      </c>
      <c r="Q107" t="s">
        <v>1377</v>
      </c>
      <c r="R107" t="s">
        <v>1328</v>
      </c>
      <c r="S107" t="s">
        <v>1374</v>
      </c>
      <c r="T107" t="s">
        <v>1330</v>
      </c>
      <c r="U107" t="s">
        <v>1404</v>
      </c>
      <c r="V107" t="s">
        <v>1675</v>
      </c>
      <c r="W107" t="s">
        <v>1676</v>
      </c>
      <c r="X107" t="s">
        <v>1374</v>
      </c>
      <c r="Y107" t="s">
        <v>1374</v>
      </c>
      <c r="Z107">
        <v>0</v>
      </c>
      <c r="AA107">
        <v>0</v>
      </c>
      <c r="AB107">
        <v>0</v>
      </c>
      <c r="AC107" t="s">
        <v>1371</v>
      </c>
      <c r="AD107" t="s">
        <v>1371</v>
      </c>
      <c r="AE107" t="s">
        <v>1033</v>
      </c>
      <c r="AF107" t="s">
        <v>1371</v>
      </c>
      <c r="AG107" t="b">
        <v>1</v>
      </c>
      <c r="AH107" t="s">
        <v>1375</v>
      </c>
    </row>
    <row r="108" spans="1:34">
      <c r="A108" t="s">
        <v>1677</v>
      </c>
      <c r="B108" t="s">
        <v>1678</v>
      </c>
      <c r="D108">
        <v>0</v>
      </c>
      <c r="E108">
        <v>47.04</v>
      </c>
      <c r="F108" t="s">
        <v>1369</v>
      </c>
      <c r="G108" t="s">
        <v>1382</v>
      </c>
      <c r="H108">
        <v>0</v>
      </c>
      <c r="I108">
        <v>0</v>
      </c>
      <c r="J108">
        <v>0</v>
      </c>
      <c r="L108">
        <v>0</v>
      </c>
      <c r="M108">
        <v>0</v>
      </c>
      <c r="N108">
        <v>10</v>
      </c>
      <c r="O108" t="s">
        <v>1377</v>
      </c>
      <c r="Q108" t="s">
        <v>1377</v>
      </c>
      <c r="R108" t="s">
        <v>1328</v>
      </c>
      <c r="S108" t="s">
        <v>1374</v>
      </c>
      <c r="T108" t="s">
        <v>1330</v>
      </c>
      <c r="U108" t="s">
        <v>1404</v>
      </c>
      <c r="V108" t="s">
        <v>1679</v>
      </c>
      <c r="W108" t="s">
        <v>1680</v>
      </c>
      <c r="X108" t="s">
        <v>1374</v>
      </c>
      <c r="Y108" t="s">
        <v>1374</v>
      </c>
      <c r="Z108">
        <v>0</v>
      </c>
      <c r="AA108">
        <v>0</v>
      </c>
      <c r="AB108">
        <v>0</v>
      </c>
      <c r="AC108" t="s">
        <v>1371</v>
      </c>
      <c r="AD108" t="s">
        <v>1371</v>
      </c>
      <c r="AE108" t="s">
        <v>1033</v>
      </c>
      <c r="AF108" t="s">
        <v>1371</v>
      </c>
      <c r="AG108" t="b">
        <v>1</v>
      </c>
      <c r="AH108" t="s">
        <v>1375</v>
      </c>
    </row>
    <row r="109" spans="1:34">
      <c r="A109" t="s">
        <v>1681</v>
      </c>
      <c r="B109" t="s">
        <v>1682</v>
      </c>
      <c r="D109">
        <v>0</v>
      </c>
      <c r="E109">
        <v>47.07</v>
      </c>
      <c r="F109" t="s">
        <v>1369</v>
      </c>
      <c r="G109" t="s">
        <v>1382</v>
      </c>
      <c r="H109">
        <v>0</v>
      </c>
      <c r="I109">
        <v>0</v>
      </c>
      <c r="J109">
        <v>0</v>
      </c>
      <c r="L109">
        <v>0</v>
      </c>
      <c r="M109">
        <v>0</v>
      </c>
      <c r="N109">
        <v>10</v>
      </c>
      <c r="O109" t="s">
        <v>1377</v>
      </c>
      <c r="Q109" t="s">
        <v>1377</v>
      </c>
      <c r="R109" t="s">
        <v>1328</v>
      </c>
      <c r="S109" t="s">
        <v>1374</v>
      </c>
      <c r="T109" t="s">
        <v>1330</v>
      </c>
      <c r="U109" t="s">
        <v>1404</v>
      </c>
      <c r="V109" t="s">
        <v>1683</v>
      </c>
      <c r="W109" t="s">
        <v>1684</v>
      </c>
      <c r="X109" t="s">
        <v>1374</v>
      </c>
      <c r="Y109" t="s">
        <v>1374</v>
      </c>
      <c r="Z109">
        <v>0</v>
      </c>
      <c r="AA109">
        <v>0</v>
      </c>
      <c r="AB109">
        <v>0</v>
      </c>
      <c r="AC109" t="s">
        <v>1371</v>
      </c>
      <c r="AD109" t="s">
        <v>1371</v>
      </c>
      <c r="AE109" t="s">
        <v>1033</v>
      </c>
      <c r="AF109" t="s">
        <v>1371</v>
      </c>
      <c r="AG109" t="b">
        <v>1</v>
      </c>
      <c r="AH109" t="s">
        <v>1375</v>
      </c>
    </row>
    <row r="110" spans="1:34">
      <c r="A110" t="s">
        <v>1685</v>
      </c>
      <c r="B110" t="s">
        <v>1686</v>
      </c>
      <c r="D110">
        <v>0</v>
      </c>
      <c r="E110">
        <v>47.07</v>
      </c>
      <c r="F110" t="s">
        <v>1369</v>
      </c>
      <c r="G110" t="s">
        <v>1382</v>
      </c>
      <c r="H110">
        <v>0</v>
      </c>
      <c r="I110">
        <v>0</v>
      </c>
      <c r="J110">
        <v>0</v>
      </c>
      <c r="L110">
        <v>0</v>
      </c>
      <c r="M110">
        <v>0</v>
      </c>
      <c r="N110">
        <v>10</v>
      </c>
      <c r="O110" t="s">
        <v>1377</v>
      </c>
      <c r="Q110" t="s">
        <v>1377</v>
      </c>
      <c r="R110" t="s">
        <v>1328</v>
      </c>
      <c r="S110" t="s">
        <v>1374</v>
      </c>
      <c r="T110" t="s">
        <v>1330</v>
      </c>
      <c r="U110" t="s">
        <v>1404</v>
      </c>
      <c r="V110" t="s">
        <v>1687</v>
      </c>
      <c r="W110" t="s">
        <v>1688</v>
      </c>
      <c r="X110" t="s">
        <v>1374</v>
      </c>
      <c r="Y110" t="s">
        <v>1374</v>
      </c>
      <c r="Z110">
        <v>0</v>
      </c>
      <c r="AA110">
        <v>0</v>
      </c>
      <c r="AB110">
        <v>0</v>
      </c>
      <c r="AC110" t="s">
        <v>1371</v>
      </c>
      <c r="AD110" t="s">
        <v>1371</v>
      </c>
      <c r="AE110" t="s">
        <v>1033</v>
      </c>
      <c r="AF110" t="s">
        <v>1371</v>
      </c>
      <c r="AG110" t="b">
        <v>1</v>
      </c>
      <c r="AH110" t="s">
        <v>1375</v>
      </c>
    </row>
    <row r="111" spans="1:34">
      <c r="A111" t="s">
        <v>1689</v>
      </c>
      <c r="B111" t="s">
        <v>1690</v>
      </c>
      <c r="D111">
        <v>0</v>
      </c>
      <c r="E111">
        <v>12.56</v>
      </c>
      <c r="F111" t="s">
        <v>1369</v>
      </c>
      <c r="G111" t="s">
        <v>1382</v>
      </c>
      <c r="H111">
        <v>0</v>
      </c>
      <c r="I111">
        <v>0</v>
      </c>
      <c r="J111">
        <v>0</v>
      </c>
      <c r="L111">
        <v>0</v>
      </c>
      <c r="M111">
        <v>0</v>
      </c>
      <c r="N111">
        <v>10</v>
      </c>
      <c r="O111" t="s">
        <v>1650</v>
      </c>
      <c r="Q111" t="s">
        <v>1650</v>
      </c>
      <c r="R111" t="s">
        <v>1328</v>
      </c>
      <c r="S111" t="s">
        <v>1374</v>
      </c>
      <c r="T111" t="s">
        <v>1330</v>
      </c>
      <c r="U111" t="s">
        <v>1404</v>
      </c>
      <c r="V111" t="s">
        <v>1691</v>
      </c>
      <c r="W111" t="s">
        <v>1692</v>
      </c>
      <c r="X111" t="s">
        <v>1374</v>
      </c>
      <c r="Y111" t="s">
        <v>1374</v>
      </c>
      <c r="Z111">
        <v>0</v>
      </c>
      <c r="AA111">
        <v>0</v>
      </c>
      <c r="AB111">
        <v>0</v>
      </c>
      <c r="AC111" t="s">
        <v>1371</v>
      </c>
      <c r="AD111" t="s">
        <v>1371</v>
      </c>
      <c r="AE111" t="s">
        <v>1033</v>
      </c>
      <c r="AF111" t="s">
        <v>1371</v>
      </c>
      <c r="AG111" t="b">
        <v>1</v>
      </c>
      <c r="AH111" t="s">
        <v>1375</v>
      </c>
    </row>
    <row r="112" spans="1:34">
      <c r="A112" t="s">
        <v>1693</v>
      </c>
      <c r="B112" t="s">
        <v>1694</v>
      </c>
      <c r="D112">
        <v>0</v>
      </c>
      <c r="E112">
        <v>12.56</v>
      </c>
      <c r="F112" t="s">
        <v>1369</v>
      </c>
      <c r="G112" t="s">
        <v>1382</v>
      </c>
      <c r="H112">
        <v>0</v>
      </c>
      <c r="I112">
        <v>0</v>
      </c>
      <c r="J112">
        <v>0</v>
      </c>
      <c r="L112">
        <v>0</v>
      </c>
      <c r="M112">
        <v>0</v>
      </c>
      <c r="N112">
        <v>10</v>
      </c>
      <c r="O112" t="s">
        <v>1650</v>
      </c>
      <c r="Q112" t="s">
        <v>1650</v>
      </c>
      <c r="R112" t="s">
        <v>1328</v>
      </c>
      <c r="S112" t="s">
        <v>1374</v>
      </c>
      <c r="T112" t="s">
        <v>1330</v>
      </c>
      <c r="U112" t="s">
        <v>1404</v>
      </c>
      <c r="V112" t="s">
        <v>1695</v>
      </c>
      <c r="W112" t="s">
        <v>1696</v>
      </c>
      <c r="X112" t="s">
        <v>1374</v>
      </c>
      <c r="Y112" t="s">
        <v>1374</v>
      </c>
      <c r="Z112">
        <v>0</v>
      </c>
      <c r="AA112">
        <v>0</v>
      </c>
      <c r="AB112">
        <v>0</v>
      </c>
      <c r="AC112" t="s">
        <v>1371</v>
      </c>
      <c r="AD112" t="s">
        <v>1371</v>
      </c>
      <c r="AE112" t="s">
        <v>1033</v>
      </c>
      <c r="AF112" t="s">
        <v>1371</v>
      </c>
      <c r="AG112" t="b">
        <v>1</v>
      </c>
      <c r="AH112" t="s">
        <v>1375</v>
      </c>
    </row>
    <row r="113" spans="1:34">
      <c r="A113" t="s">
        <v>1697</v>
      </c>
      <c r="B113" t="s">
        <v>1698</v>
      </c>
      <c r="D113">
        <v>0</v>
      </c>
      <c r="E113">
        <v>12.56</v>
      </c>
      <c r="F113" t="s">
        <v>1369</v>
      </c>
      <c r="G113" t="s">
        <v>1382</v>
      </c>
      <c r="H113">
        <v>0</v>
      </c>
      <c r="I113">
        <v>0</v>
      </c>
      <c r="J113">
        <v>0</v>
      </c>
      <c r="L113">
        <v>0</v>
      </c>
      <c r="M113">
        <v>0</v>
      </c>
      <c r="N113">
        <v>10</v>
      </c>
      <c r="O113" t="s">
        <v>1650</v>
      </c>
      <c r="Q113" t="s">
        <v>1650</v>
      </c>
      <c r="R113" t="s">
        <v>1328</v>
      </c>
      <c r="S113" t="s">
        <v>1374</v>
      </c>
      <c r="T113" t="s">
        <v>1330</v>
      </c>
      <c r="U113" t="s">
        <v>1404</v>
      </c>
      <c r="V113" t="s">
        <v>1699</v>
      </c>
      <c r="W113" t="s">
        <v>1700</v>
      </c>
      <c r="X113" t="s">
        <v>1374</v>
      </c>
      <c r="Y113" t="s">
        <v>1374</v>
      </c>
      <c r="Z113">
        <v>0</v>
      </c>
      <c r="AA113">
        <v>0</v>
      </c>
      <c r="AB113">
        <v>0</v>
      </c>
      <c r="AC113" t="s">
        <v>1371</v>
      </c>
      <c r="AD113" t="s">
        <v>1371</v>
      </c>
      <c r="AE113" t="s">
        <v>1033</v>
      </c>
      <c r="AF113" t="s">
        <v>1371</v>
      </c>
      <c r="AG113" t="b">
        <v>1</v>
      </c>
      <c r="AH113" t="s">
        <v>1375</v>
      </c>
    </row>
    <row r="114" spans="1:34">
      <c r="A114" t="s">
        <v>1701</v>
      </c>
      <c r="B114" t="s">
        <v>1702</v>
      </c>
      <c r="D114">
        <v>0</v>
      </c>
      <c r="E114">
        <v>12.56</v>
      </c>
      <c r="F114" t="s">
        <v>1369</v>
      </c>
      <c r="G114" t="s">
        <v>1382</v>
      </c>
      <c r="H114">
        <v>0</v>
      </c>
      <c r="I114">
        <v>0</v>
      </c>
      <c r="J114">
        <v>0</v>
      </c>
      <c r="L114">
        <v>0</v>
      </c>
      <c r="M114">
        <v>0</v>
      </c>
      <c r="N114">
        <v>10</v>
      </c>
      <c r="O114" t="s">
        <v>1650</v>
      </c>
      <c r="Q114" t="s">
        <v>1650</v>
      </c>
      <c r="R114" t="s">
        <v>1328</v>
      </c>
      <c r="S114" t="s">
        <v>1374</v>
      </c>
      <c r="T114" t="s">
        <v>1330</v>
      </c>
      <c r="U114" t="s">
        <v>1404</v>
      </c>
      <c r="V114" t="s">
        <v>1703</v>
      </c>
      <c r="W114" t="s">
        <v>1704</v>
      </c>
      <c r="X114" t="s">
        <v>1374</v>
      </c>
      <c r="Y114" t="s">
        <v>1374</v>
      </c>
      <c r="Z114">
        <v>0</v>
      </c>
      <c r="AA114">
        <v>0</v>
      </c>
      <c r="AB114">
        <v>0</v>
      </c>
      <c r="AC114" t="s">
        <v>1371</v>
      </c>
      <c r="AD114" t="s">
        <v>1371</v>
      </c>
      <c r="AE114" t="s">
        <v>1033</v>
      </c>
      <c r="AF114" t="s">
        <v>1371</v>
      </c>
      <c r="AG114" t="b">
        <v>1</v>
      </c>
      <c r="AH114" t="s">
        <v>1375</v>
      </c>
    </row>
    <row r="115" spans="1:34">
      <c r="A115" t="s">
        <v>1705</v>
      </c>
      <c r="B115" t="s">
        <v>1706</v>
      </c>
      <c r="D115">
        <v>0</v>
      </c>
      <c r="E115">
        <v>12.56</v>
      </c>
      <c r="F115" t="s">
        <v>1369</v>
      </c>
      <c r="G115" t="s">
        <v>1382</v>
      </c>
      <c r="H115">
        <v>0</v>
      </c>
      <c r="I115">
        <v>0</v>
      </c>
      <c r="J115">
        <v>0</v>
      </c>
      <c r="L115">
        <v>0</v>
      </c>
      <c r="M115">
        <v>0</v>
      </c>
      <c r="N115">
        <v>10</v>
      </c>
      <c r="O115" t="s">
        <v>1650</v>
      </c>
      <c r="Q115" t="s">
        <v>1650</v>
      </c>
      <c r="R115" t="s">
        <v>1328</v>
      </c>
      <c r="S115" t="s">
        <v>1374</v>
      </c>
      <c r="T115" t="s">
        <v>1330</v>
      </c>
      <c r="U115" t="s">
        <v>1404</v>
      </c>
      <c r="V115" t="s">
        <v>1707</v>
      </c>
      <c r="W115" t="s">
        <v>1708</v>
      </c>
      <c r="X115" t="s">
        <v>1374</v>
      </c>
      <c r="Y115" t="s">
        <v>1374</v>
      </c>
      <c r="Z115">
        <v>0</v>
      </c>
      <c r="AA115">
        <v>0</v>
      </c>
      <c r="AB115">
        <v>0</v>
      </c>
      <c r="AC115" t="s">
        <v>1371</v>
      </c>
      <c r="AD115" t="s">
        <v>1371</v>
      </c>
      <c r="AE115" t="s">
        <v>1033</v>
      </c>
      <c r="AF115" t="s">
        <v>1371</v>
      </c>
      <c r="AG115" t="b">
        <v>1</v>
      </c>
      <c r="AH115" t="s">
        <v>1375</v>
      </c>
    </row>
    <row r="116" spans="1:34">
      <c r="A116" t="s">
        <v>1709</v>
      </c>
      <c r="B116" t="s">
        <v>1710</v>
      </c>
      <c r="D116">
        <v>0</v>
      </c>
      <c r="E116">
        <v>97.36</v>
      </c>
      <c r="F116" t="s">
        <v>1369</v>
      </c>
      <c r="G116" t="s">
        <v>1382</v>
      </c>
      <c r="H116">
        <v>0</v>
      </c>
      <c r="I116">
        <v>0</v>
      </c>
      <c r="J116">
        <v>0</v>
      </c>
      <c r="L116">
        <v>0</v>
      </c>
      <c r="M116">
        <v>0</v>
      </c>
      <c r="N116">
        <v>10</v>
      </c>
      <c r="O116" t="s">
        <v>1377</v>
      </c>
      <c r="Q116" t="s">
        <v>1377</v>
      </c>
      <c r="R116" t="s">
        <v>1328</v>
      </c>
      <c r="S116" t="s">
        <v>1374</v>
      </c>
      <c r="T116" t="s">
        <v>1330</v>
      </c>
      <c r="U116" t="s">
        <v>1404</v>
      </c>
      <c r="V116" t="s">
        <v>1711</v>
      </c>
      <c r="W116" t="s">
        <v>1712</v>
      </c>
      <c r="X116" t="s">
        <v>1374</v>
      </c>
      <c r="Y116" t="s">
        <v>1374</v>
      </c>
      <c r="Z116">
        <v>0</v>
      </c>
      <c r="AA116">
        <v>0</v>
      </c>
      <c r="AB116">
        <v>0</v>
      </c>
      <c r="AC116" t="s">
        <v>1371</v>
      </c>
      <c r="AD116" t="s">
        <v>1371</v>
      </c>
      <c r="AE116" t="s">
        <v>1033</v>
      </c>
      <c r="AF116" t="s">
        <v>1371</v>
      </c>
      <c r="AG116" t="b">
        <v>1</v>
      </c>
      <c r="AH116" t="s">
        <v>1375</v>
      </c>
    </row>
    <row r="117" spans="1:34">
      <c r="A117" t="s">
        <v>1713</v>
      </c>
      <c r="B117" t="s">
        <v>1714</v>
      </c>
      <c r="D117">
        <v>0</v>
      </c>
      <c r="E117">
        <v>97.36</v>
      </c>
      <c r="F117" t="s">
        <v>1369</v>
      </c>
      <c r="G117" t="s">
        <v>1382</v>
      </c>
      <c r="H117">
        <v>0</v>
      </c>
      <c r="I117">
        <v>0</v>
      </c>
      <c r="J117">
        <v>0</v>
      </c>
      <c r="L117">
        <v>0</v>
      </c>
      <c r="M117">
        <v>0</v>
      </c>
      <c r="N117">
        <v>10</v>
      </c>
      <c r="O117" t="s">
        <v>1377</v>
      </c>
      <c r="Q117" t="s">
        <v>1377</v>
      </c>
      <c r="R117" t="s">
        <v>1328</v>
      </c>
      <c r="S117" t="s">
        <v>1374</v>
      </c>
      <c r="T117" t="s">
        <v>1330</v>
      </c>
      <c r="U117" t="s">
        <v>1404</v>
      </c>
      <c r="V117" t="s">
        <v>1715</v>
      </c>
      <c r="W117" t="s">
        <v>1716</v>
      </c>
      <c r="X117" t="s">
        <v>1374</v>
      </c>
      <c r="Y117" t="s">
        <v>1374</v>
      </c>
      <c r="Z117">
        <v>0</v>
      </c>
      <c r="AA117">
        <v>0</v>
      </c>
      <c r="AB117">
        <v>0</v>
      </c>
      <c r="AC117" t="s">
        <v>1371</v>
      </c>
      <c r="AD117" t="s">
        <v>1371</v>
      </c>
      <c r="AE117" t="s">
        <v>1033</v>
      </c>
      <c r="AF117" t="s">
        <v>1371</v>
      </c>
      <c r="AG117" t="b">
        <v>1</v>
      </c>
      <c r="AH117" t="s">
        <v>1375</v>
      </c>
    </row>
    <row r="118" spans="1:34">
      <c r="A118" t="s">
        <v>1717</v>
      </c>
      <c r="B118" t="s">
        <v>1718</v>
      </c>
      <c r="D118">
        <v>0</v>
      </c>
      <c r="E118">
        <v>97.36</v>
      </c>
      <c r="F118" t="s">
        <v>1369</v>
      </c>
      <c r="G118" t="s">
        <v>1382</v>
      </c>
      <c r="H118">
        <v>0</v>
      </c>
      <c r="I118">
        <v>0</v>
      </c>
      <c r="J118">
        <v>0</v>
      </c>
      <c r="L118">
        <v>0</v>
      </c>
      <c r="M118">
        <v>0</v>
      </c>
      <c r="N118">
        <v>10</v>
      </c>
      <c r="O118" t="s">
        <v>1377</v>
      </c>
      <c r="Q118" t="s">
        <v>1377</v>
      </c>
      <c r="R118" t="s">
        <v>1328</v>
      </c>
      <c r="S118" t="s">
        <v>1374</v>
      </c>
      <c r="T118" t="s">
        <v>1330</v>
      </c>
      <c r="U118" t="s">
        <v>1404</v>
      </c>
      <c r="V118" t="s">
        <v>1719</v>
      </c>
      <c r="W118" t="s">
        <v>1720</v>
      </c>
      <c r="X118" t="s">
        <v>1374</v>
      </c>
      <c r="Y118" t="s">
        <v>1374</v>
      </c>
      <c r="Z118">
        <v>0</v>
      </c>
      <c r="AA118">
        <v>0</v>
      </c>
      <c r="AB118">
        <v>0</v>
      </c>
      <c r="AC118" t="s">
        <v>1371</v>
      </c>
      <c r="AD118" t="s">
        <v>1371</v>
      </c>
      <c r="AE118" t="s">
        <v>1033</v>
      </c>
      <c r="AF118" t="s">
        <v>1371</v>
      </c>
      <c r="AG118" t="b">
        <v>1</v>
      </c>
      <c r="AH118" t="s">
        <v>1375</v>
      </c>
    </row>
    <row r="119" spans="1:34">
      <c r="A119" t="s">
        <v>1721</v>
      </c>
      <c r="B119" t="s">
        <v>1722</v>
      </c>
      <c r="D119">
        <v>0</v>
      </c>
      <c r="E119">
        <v>97.36</v>
      </c>
      <c r="F119" t="s">
        <v>1369</v>
      </c>
      <c r="G119" t="s">
        <v>1382</v>
      </c>
      <c r="H119">
        <v>0</v>
      </c>
      <c r="I119">
        <v>0</v>
      </c>
      <c r="J119">
        <v>0</v>
      </c>
      <c r="L119">
        <v>0</v>
      </c>
      <c r="M119">
        <v>0</v>
      </c>
      <c r="N119">
        <v>10</v>
      </c>
      <c r="O119" t="s">
        <v>1377</v>
      </c>
      <c r="Q119" t="s">
        <v>1377</v>
      </c>
      <c r="R119" t="s">
        <v>1328</v>
      </c>
      <c r="S119" t="s">
        <v>1374</v>
      </c>
      <c r="T119" t="s">
        <v>1330</v>
      </c>
      <c r="U119" t="s">
        <v>1404</v>
      </c>
      <c r="V119" t="s">
        <v>1723</v>
      </c>
      <c r="W119" t="s">
        <v>1724</v>
      </c>
      <c r="X119" t="s">
        <v>1374</v>
      </c>
      <c r="Y119" t="s">
        <v>1374</v>
      </c>
      <c r="Z119">
        <v>0</v>
      </c>
      <c r="AA119">
        <v>0</v>
      </c>
      <c r="AB119">
        <v>0</v>
      </c>
      <c r="AC119" t="s">
        <v>1371</v>
      </c>
      <c r="AD119" t="s">
        <v>1371</v>
      </c>
      <c r="AE119" t="s">
        <v>1033</v>
      </c>
      <c r="AF119" t="s">
        <v>1371</v>
      </c>
      <c r="AG119" t="b">
        <v>1</v>
      </c>
      <c r="AH119" t="s">
        <v>1375</v>
      </c>
    </row>
    <row r="120" spans="1:34">
      <c r="A120" t="s">
        <v>1725</v>
      </c>
      <c r="B120" t="s">
        <v>1726</v>
      </c>
      <c r="D120">
        <v>0</v>
      </c>
      <c r="E120">
        <v>97.36</v>
      </c>
      <c r="F120" t="s">
        <v>1369</v>
      </c>
      <c r="G120" t="s">
        <v>1382</v>
      </c>
      <c r="H120">
        <v>0</v>
      </c>
      <c r="I120">
        <v>0</v>
      </c>
      <c r="J120">
        <v>0</v>
      </c>
      <c r="L120">
        <v>0</v>
      </c>
      <c r="M120">
        <v>0</v>
      </c>
      <c r="N120">
        <v>10</v>
      </c>
      <c r="O120" t="s">
        <v>1377</v>
      </c>
      <c r="Q120" t="s">
        <v>1377</v>
      </c>
      <c r="R120" t="s">
        <v>1328</v>
      </c>
      <c r="S120" t="s">
        <v>1374</v>
      </c>
      <c r="T120" t="s">
        <v>1330</v>
      </c>
      <c r="U120" t="s">
        <v>1404</v>
      </c>
      <c r="V120" t="s">
        <v>1727</v>
      </c>
      <c r="W120" t="s">
        <v>1728</v>
      </c>
      <c r="X120" t="s">
        <v>1374</v>
      </c>
      <c r="Y120" t="s">
        <v>1374</v>
      </c>
      <c r="Z120">
        <v>0</v>
      </c>
      <c r="AA120">
        <v>0</v>
      </c>
      <c r="AB120">
        <v>0</v>
      </c>
      <c r="AC120" t="s">
        <v>1371</v>
      </c>
      <c r="AD120" t="s">
        <v>1371</v>
      </c>
      <c r="AE120" t="s">
        <v>1033</v>
      </c>
      <c r="AF120" t="s">
        <v>1371</v>
      </c>
      <c r="AG120" t="b">
        <v>1</v>
      </c>
      <c r="AH120" t="s">
        <v>1375</v>
      </c>
    </row>
    <row r="121" spans="1:34">
      <c r="A121" t="s">
        <v>1729</v>
      </c>
      <c r="B121" t="s">
        <v>1730</v>
      </c>
      <c r="D121">
        <v>0</v>
      </c>
      <c r="E121">
        <v>97.36</v>
      </c>
      <c r="F121" t="s">
        <v>1369</v>
      </c>
      <c r="G121" t="s">
        <v>1382</v>
      </c>
      <c r="H121">
        <v>0</v>
      </c>
      <c r="I121">
        <v>0</v>
      </c>
      <c r="J121">
        <v>0</v>
      </c>
      <c r="L121">
        <v>0</v>
      </c>
      <c r="M121">
        <v>0</v>
      </c>
      <c r="N121">
        <v>10</v>
      </c>
      <c r="O121" t="s">
        <v>1377</v>
      </c>
      <c r="Q121" t="s">
        <v>1377</v>
      </c>
      <c r="R121" t="s">
        <v>1328</v>
      </c>
      <c r="S121" t="s">
        <v>1374</v>
      </c>
      <c r="T121" t="s">
        <v>1330</v>
      </c>
      <c r="U121" t="s">
        <v>1404</v>
      </c>
      <c r="V121" t="s">
        <v>1731</v>
      </c>
      <c r="W121" t="s">
        <v>1732</v>
      </c>
      <c r="X121" t="s">
        <v>1374</v>
      </c>
      <c r="Y121" t="s">
        <v>1374</v>
      </c>
      <c r="Z121">
        <v>0</v>
      </c>
      <c r="AA121">
        <v>0</v>
      </c>
      <c r="AB121">
        <v>0</v>
      </c>
      <c r="AC121" t="s">
        <v>1371</v>
      </c>
      <c r="AD121" t="s">
        <v>1371</v>
      </c>
      <c r="AE121" t="s">
        <v>1033</v>
      </c>
      <c r="AF121" t="s">
        <v>1371</v>
      </c>
      <c r="AG121" t="b">
        <v>1</v>
      </c>
      <c r="AH121" t="s">
        <v>1375</v>
      </c>
    </row>
    <row r="122" spans="1:34">
      <c r="A122" t="s">
        <v>1733</v>
      </c>
      <c r="B122" t="s">
        <v>1734</v>
      </c>
      <c r="D122">
        <v>0</v>
      </c>
      <c r="E122">
        <v>97.36</v>
      </c>
      <c r="F122" t="s">
        <v>1369</v>
      </c>
      <c r="G122" t="s">
        <v>1382</v>
      </c>
      <c r="H122">
        <v>0</v>
      </c>
      <c r="I122">
        <v>0</v>
      </c>
      <c r="J122">
        <v>0</v>
      </c>
      <c r="L122">
        <v>0</v>
      </c>
      <c r="M122">
        <v>0</v>
      </c>
      <c r="N122">
        <v>10</v>
      </c>
      <c r="O122" t="s">
        <v>1377</v>
      </c>
      <c r="Q122" t="s">
        <v>1377</v>
      </c>
      <c r="R122" t="s">
        <v>1328</v>
      </c>
      <c r="S122" t="s">
        <v>1374</v>
      </c>
      <c r="T122" t="s">
        <v>1330</v>
      </c>
      <c r="U122" t="s">
        <v>1404</v>
      </c>
      <c r="V122" t="s">
        <v>1735</v>
      </c>
      <c r="W122" t="s">
        <v>1736</v>
      </c>
      <c r="X122" t="s">
        <v>1374</v>
      </c>
      <c r="Y122" t="s">
        <v>1374</v>
      </c>
      <c r="Z122">
        <v>0</v>
      </c>
      <c r="AA122">
        <v>0</v>
      </c>
      <c r="AB122">
        <v>0</v>
      </c>
      <c r="AC122" t="s">
        <v>1371</v>
      </c>
      <c r="AD122" t="s">
        <v>1371</v>
      </c>
      <c r="AE122" t="s">
        <v>1033</v>
      </c>
      <c r="AF122" t="s">
        <v>1371</v>
      </c>
      <c r="AG122" t="b">
        <v>1</v>
      </c>
      <c r="AH122" t="s">
        <v>1375</v>
      </c>
    </row>
    <row r="123" spans="1:34">
      <c r="A123" t="s">
        <v>1737</v>
      </c>
      <c r="B123" t="s">
        <v>1738</v>
      </c>
      <c r="D123">
        <v>0</v>
      </c>
      <c r="E123">
        <v>91.76</v>
      </c>
      <c r="F123" t="s">
        <v>1369</v>
      </c>
      <c r="G123" t="s">
        <v>1382</v>
      </c>
      <c r="H123">
        <v>0</v>
      </c>
      <c r="I123">
        <v>0</v>
      </c>
      <c r="J123">
        <v>0</v>
      </c>
      <c r="L123">
        <v>0</v>
      </c>
      <c r="M123">
        <v>0</v>
      </c>
      <c r="N123">
        <v>10</v>
      </c>
      <c r="O123" t="s">
        <v>1377</v>
      </c>
      <c r="Q123" t="s">
        <v>1377</v>
      </c>
      <c r="R123" t="s">
        <v>1328</v>
      </c>
      <c r="S123" t="s">
        <v>1374</v>
      </c>
      <c r="T123" t="s">
        <v>1330</v>
      </c>
      <c r="U123" t="s">
        <v>1404</v>
      </c>
      <c r="V123" t="s">
        <v>1739</v>
      </c>
      <c r="W123" t="s">
        <v>1740</v>
      </c>
      <c r="X123" t="s">
        <v>1374</v>
      </c>
      <c r="Y123" t="s">
        <v>1374</v>
      </c>
      <c r="Z123">
        <v>0</v>
      </c>
      <c r="AA123">
        <v>0</v>
      </c>
      <c r="AB123">
        <v>0</v>
      </c>
      <c r="AC123" t="s">
        <v>1371</v>
      </c>
      <c r="AD123" t="s">
        <v>1371</v>
      </c>
      <c r="AE123" t="s">
        <v>1033</v>
      </c>
      <c r="AF123" t="s">
        <v>1371</v>
      </c>
      <c r="AG123" t="b">
        <v>1</v>
      </c>
      <c r="AH123" t="s">
        <v>1375</v>
      </c>
    </row>
    <row r="124" spans="1:34">
      <c r="A124" t="s">
        <v>1741</v>
      </c>
      <c r="B124" t="s">
        <v>1742</v>
      </c>
      <c r="D124">
        <v>0</v>
      </c>
      <c r="E124">
        <v>91.76</v>
      </c>
      <c r="F124" t="s">
        <v>1369</v>
      </c>
      <c r="G124" t="s">
        <v>1382</v>
      </c>
      <c r="H124">
        <v>0</v>
      </c>
      <c r="I124">
        <v>0</v>
      </c>
      <c r="J124">
        <v>0</v>
      </c>
      <c r="L124">
        <v>0</v>
      </c>
      <c r="M124">
        <v>0</v>
      </c>
      <c r="N124">
        <v>10</v>
      </c>
      <c r="O124" t="s">
        <v>1377</v>
      </c>
      <c r="Q124" t="s">
        <v>1377</v>
      </c>
      <c r="R124" t="s">
        <v>1328</v>
      </c>
      <c r="S124" t="s">
        <v>1374</v>
      </c>
      <c r="T124" t="s">
        <v>1330</v>
      </c>
      <c r="U124" t="s">
        <v>1404</v>
      </c>
      <c r="V124" t="s">
        <v>1743</v>
      </c>
      <c r="W124" t="s">
        <v>1744</v>
      </c>
      <c r="X124" t="s">
        <v>1374</v>
      </c>
      <c r="Y124" t="s">
        <v>1374</v>
      </c>
      <c r="Z124">
        <v>0</v>
      </c>
      <c r="AA124">
        <v>0</v>
      </c>
      <c r="AB124">
        <v>0</v>
      </c>
      <c r="AC124" t="s">
        <v>1371</v>
      </c>
      <c r="AD124" t="s">
        <v>1371</v>
      </c>
      <c r="AE124" t="s">
        <v>1033</v>
      </c>
      <c r="AF124" t="s">
        <v>1371</v>
      </c>
      <c r="AG124" t="b">
        <v>1</v>
      </c>
      <c r="AH124" t="s">
        <v>1375</v>
      </c>
    </row>
    <row r="125" spans="1:34">
      <c r="A125" t="s">
        <v>1745</v>
      </c>
      <c r="B125" t="s">
        <v>1746</v>
      </c>
      <c r="D125">
        <v>0</v>
      </c>
      <c r="E125">
        <v>91.76</v>
      </c>
      <c r="F125" t="s">
        <v>1369</v>
      </c>
      <c r="G125" t="s">
        <v>1382</v>
      </c>
      <c r="H125">
        <v>0</v>
      </c>
      <c r="I125">
        <v>0</v>
      </c>
      <c r="J125">
        <v>0</v>
      </c>
      <c r="L125">
        <v>0</v>
      </c>
      <c r="M125">
        <v>0</v>
      </c>
      <c r="N125">
        <v>10</v>
      </c>
      <c r="O125" t="s">
        <v>1377</v>
      </c>
      <c r="Q125" t="s">
        <v>1377</v>
      </c>
      <c r="R125" t="s">
        <v>1328</v>
      </c>
      <c r="S125" t="s">
        <v>1374</v>
      </c>
      <c r="T125" t="s">
        <v>1330</v>
      </c>
      <c r="U125" t="s">
        <v>1404</v>
      </c>
      <c r="V125" t="s">
        <v>1747</v>
      </c>
      <c r="W125" t="s">
        <v>1748</v>
      </c>
      <c r="X125" t="s">
        <v>1374</v>
      </c>
      <c r="Y125" t="s">
        <v>1374</v>
      </c>
      <c r="Z125">
        <v>0</v>
      </c>
      <c r="AA125">
        <v>0</v>
      </c>
      <c r="AB125">
        <v>0</v>
      </c>
      <c r="AC125" t="s">
        <v>1371</v>
      </c>
      <c r="AD125" t="s">
        <v>1371</v>
      </c>
      <c r="AE125" t="s">
        <v>1033</v>
      </c>
      <c r="AF125" t="s">
        <v>1371</v>
      </c>
      <c r="AG125" t="b">
        <v>1</v>
      </c>
      <c r="AH125" t="s">
        <v>1375</v>
      </c>
    </row>
    <row r="126" spans="1:34">
      <c r="A126" t="s">
        <v>1749</v>
      </c>
      <c r="B126" t="s">
        <v>1750</v>
      </c>
      <c r="D126">
        <v>0</v>
      </c>
      <c r="E126">
        <v>5.84</v>
      </c>
      <c r="F126" t="s">
        <v>1369</v>
      </c>
      <c r="G126" t="s">
        <v>1382</v>
      </c>
      <c r="H126">
        <v>0</v>
      </c>
      <c r="I126">
        <v>0</v>
      </c>
      <c r="J126">
        <v>0</v>
      </c>
      <c r="L126">
        <v>0</v>
      </c>
      <c r="M126">
        <v>0</v>
      </c>
      <c r="N126">
        <v>10</v>
      </c>
      <c r="O126" t="s">
        <v>1370</v>
      </c>
      <c r="Q126" t="s">
        <v>1370</v>
      </c>
      <c r="R126" t="s">
        <v>1328</v>
      </c>
      <c r="S126" t="s">
        <v>1374</v>
      </c>
      <c r="T126" t="s">
        <v>1330</v>
      </c>
      <c r="U126" t="s">
        <v>1404</v>
      </c>
      <c r="V126" t="s">
        <v>1751</v>
      </c>
      <c r="W126" t="s">
        <v>1752</v>
      </c>
      <c r="X126" t="s">
        <v>1374</v>
      </c>
      <c r="Y126" t="s">
        <v>1374</v>
      </c>
      <c r="Z126">
        <v>0</v>
      </c>
      <c r="AA126">
        <v>0</v>
      </c>
      <c r="AB126">
        <v>0</v>
      </c>
      <c r="AC126" t="s">
        <v>1371</v>
      </c>
      <c r="AD126" t="s">
        <v>1371</v>
      </c>
      <c r="AE126" t="s">
        <v>1033</v>
      </c>
      <c r="AF126" t="s">
        <v>1371</v>
      </c>
      <c r="AG126" t="b">
        <v>1</v>
      </c>
      <c r="AH126" t="s">
        <v>1375</v>
      </c>
    </row>
    <row r="127" spans="1:34">
      <c r="A127" t="s">
        <v>1753</v>
      </c>
      <c r="B127" t="s">
        <v>1754</v>
      </c>
      <c r="D127">
        <v>0</v>
      </c>
      <c r="E127">
        <v>5.84</v>
      </c>
      <c r="F127" t="s">
        <v>1369</v>
      </c>
      <c r="G127" t="s">
        <v>1382</v>
      </c>
      <c r="H127">
        <v>0</v>
      </c>
      <c r="I127">
        <v>0</v>
      </c>
      <c r="J127">
        <v>0</v>
      </c>
      <c r="L127">
        <v>0</v>
      </c>
      <c r="M127">
        <v>0</v>
      </c>
      <c r="N127">
        <v>10</v>
      </c>
      <c r="O127" t="s">
        <v>1370</v>
      </c>
      <c r="Q127" t="s">
        <v>1370</v>
      </c>
      <c r="R127" t="s">
        <v>1328</v>
      </c>
      <c r="S127" t="s">
        <v>1374</v>
      </c>
      <c r="T127" t="s">
        <v>1330</v>
      </c>
      <c r="U127" t="s">
        <v>1404</v>
      </c>
      <c r="V127" t="s">
        <v>1755</v>
      </c>
      <c r="W127" t="s">
        <v>1756</v>
      </c>
      <c r="X127" t="s">
        <v>1374</v>
      </c>
      <c r="Y127" t="s">
        <v>1374</v>
      </c>
      <c r="Z127">
        <v>0</v>
      </c>
      <c r="AA127">
        <v>0</v>
      </c>
      <c r="AB127">
        <v>0</v>
      </c>
      <c r="AC127" t="s">
        <v>1371</v>
      </c>
      <c r="AD127" t="s">
        <v>1371</v>
      </c>
      <c r="AE127" t="s">
        <v>1033</v>
      </c>
      <c r="AF127" t="s">
        <v>1371</v>
      </c>
      <c r="AG127" t="b">
        <v>1</v>
      </c>
      <c r="AH127" t="s">
        <v>1375</v>
      </c>
    </row>
    <row r="128" spans="1:34">
      <c r="A128" t="s">
        <v>1757</v>
      </c>
      <c r="B128" t="s">
        <v>1758</v>
      </c>
      <c r="D128">
        <v>0</v>
      </c>
      <c r="E128">
        <v>5.84</v>
      </c>
      <c r="F128" t="s">
        <v>1369</v>
      </c>
      <c r="G128" t="s">
        <v>1382</v>
      </c>
      <c r="H128">
        <v>0</v>
      </c>
      <c r="I128">
        <v>0</v>
      </c>
      <c r="J128">
        <v>0</v>
      </c>
      <c r="L128">
        <v>0</v>
      </c>
      <c r="M128">
        <v>0</v>
      </c>
      <c r="N128">
        <v>10</v>
      </c>
      <c r="O128" t="s">
        <v>1370</v>
      </c>
      <c r="Q128" t="s">
        <v>1370</v>
      </c>
      <c r="R128" t="s">
        <v>1328</v>
      </c>
      <c r="S128" t="s">
        <v>1374</v>
      </c>
      <c r="T128" t="s">
        <v>1330</v>
      </c>
      <c r="U128" t="s">
        <v>1404</v>
      </c>
      <c r="V128" t="s">
        <v>1759</v>
      </c>
      <c r="W128" t="s">
        <v>1760</v>
      </c>
      <c r="X128" t="s">
        <v>1374</v>
      </c>
      <c r="Y128" t="s">
        <v>1374</v>
      </c>
      <c r="Z128">
        <v>0</v>
      </c>
      <c r="AA128">
        <v>0</v>
      </c>
      <c r="AB128">
        <v>0</v>
      </c>
      <c r="AC128" t="s">
        <v>1371</v>
      </c>
      <c r="AD128" t="s">
        <v>1371</v>
      </c>
      <c r="AE128" t="s">
        <v>1033</v>
      </c>
      <c r="AF128" t="s">
        <v>1371</v>
      </c>
      <c r="AG128" t="b">
        <v>1</v>
      </c>
      <c r="AH128" t="s">
        <v>1375</v>
      </c>
    </row>
    <row r="129" spans="1:34">
      <c r="A129" t="s">
        <v>1761</v>
      </c>
      <c r="B129" t="s">
        <v>1762</v>
      </c>
      <c r="D129">
        <v>0</v>
      </c>
      <c r="E129">
        <v>5.84</v>
      </c>
      <c r="F129" t="s">
        <v>1369</v>
      </c>
      <c r="G129" t="s">
        <v>1382</v>
      </c>
      <c r="H129">
        <v>0</v>
      </c>
      <c r="I129">
        <v>0</v>
      </c>
      <c r="J129">
        <v>0</v>
      </c>
      <c r="L129">
        <v>0</v>
      </c>
      <c r="M129">
        <v>0</v>
      </c>
      <c r="N129">
        <v>10</v>
      </c>
      <c r="O129" t="s">
        <v>1370</v>
      </c>
      <c r="Q129" t="s">
        <v>1370</v>
      </c>
      <c r="R129" t="s">
        <v>1328</v>
      </c>
      <c r="S129" t="s">
        <v>1374</v>
      </c>
      <c r="T129" t="s">
        <v>1330</v>
      </c>
      <c r="U129" t="s">
        <v>1404</v>
      </c>
      <c r="V129" t="s">
        <v>1763</v>
      </c>
      <c r="W129" t="s">
        <v>1764</v>
      </c>
      <c r="X129" t="s">
        <v>1374</v>
      </c>
      <c r="Y129" t="s">
        <v>1374</v>
      </c>
      <c r="Z129">
        <v>0</v>
      </c>
      <c r="AA129">
        <v>0</v>
      </c>
      <c r="AB129">
        <v>0</v>
      </c>
      <c r="AC129" t="s">
        <v>1371</v>
      </c>
      <c r="AD129" t="s">
        <v>1371</v>
      </c>
      <c r="AE129" t="s">
        <v>1033</v>
      </c>
      <c r="AF129" t="s">
        <v>1371</v>
      </c>
      <c r="AG129" t="b">
        <v>1</v>
      </c>
      <c r="AH129" t="s">
        <v>1375</v>
      </c>
    </row>
    <row r="130" spans="1:34">
      <c r="A130" t="s">
        <v>1765</v>
      </c>
      <c r="B130" t="s">
        <v>1766</v>
      </c>
      <c r="D130">
        <v>0</v>
      </c>
      <c r="E130">
        <v>5.84</v>
      </c>
      <c r="F130" t="s">
        <v>1369</v>
      </c>
      <c r="G130" t="s">
        <v>1382</v>
      </c>
      <c r="H130">
        <v>0</v>
      </c>
      <c r="I130">
        <v>0</v>
      </c>
      <c r="J130">
        <v>0</v>
      </c>
      <c r="L130">
        <v>0</v>
      </c>
      <c r="M130">
        <v>0</v>
      </c>
      <c r="N130">
        <v>10</v>
      </c>
      <c r="O130" t="s">
        <v>1370</v>
      </c>
      <c r="Q130" t="s">
        <v>1370</v>
      </c>
      <c r="R130" t="s">
        <v>1328</v>
      </c>
      <c r="S130" t="s">
        <v>1374</v>
      </c>
      <c r="T130" t="s">
        <v>1330</v>
      </c>
      <c r="U130" t="s">
        <v>1404</v>
      </c>
      <c r="V130" t="s">
        <v>1767</v>
      </c>
      <c r="W130" t="s">
        <v>1768</v>
      </c>
      <c r="X130" t="s">
        <v>1374</v>
      </c>
      <c r="Y130" t="s">
        <v>1374</v>
      </c>
      <c r="Z130">
        <v>0</v>
      </c>
      <c r="AA130">
        <v>0</v>
      </c>
      <c r="AB130">
        <v>0</v>
      </c>
      <c r="AC130" t="s">
        <v>1371</v>
      </c>
      <c r="AD130" t="s">
        <v>1371</v>
      </c>
      <c r="AE130" t="s">
        <v>1033</v>
      </c>
      <c r="AF130" t="s">
        <v>1371</v>
      </c>
      <c r="AG130" t="b">
        <v>1</v>
      </c>
      <c r="AH130" t="s">
        <v>1375</v>
      </c>
    </row>
    <row r="131" spans="1:34">
      <c r="A131" t="s">
        <v>1769</v>
      </c>
      <c r="B131" t="s">
        <v>1770</v>
      </c>
      <c r="D131">
        <v>0</v>
      </c>
      <c r="E131">
        <v>212.16</v>
      </c>
      <c r="F131" t="s">
        <v>1369</v>
      </c>
      <c r="G131" t="s">
        <v>1382</v>
      </c>
      <c r="H131">
        <v>0</v>
      </c>
      <c r="I131">
        <v>0</v>
      </c>
      <c r="J131">
        <v>0</v>
      </c>
      <c r="L131">
        <v>0</v>
      </c>
      <c r="M131">
        <v>0</v>
      </c>
      <c r="N131">
        <v>10</v>
      </c>
      <c r="O131" t="s">
        <v>1377</v>
      </c>
      <c r="Q131" t="s">
        <v>1377</v>
      </c>
      <c r="R131" t="s">
        <v>1328</v>
      </c>
      <c r="S131" t="s">
        <v>1374</v>
      </c>
      <c r="T131" t="s">
        <v>1330</v>
      </c>
      <c r="U131" t="s">
        <v>1404</v>
      </c>
      <c r="V131" t="s">
        <v>1771</v>
      </c>
      <c r="W131" t="s">
        <v>1772</v>
      </c>
      <c r="X131" t="s">
        <v>1374</v>
      </c>
      <c r="Y131" t="s">
        <v>1374</v>
      </c>
      <c r="Z131">
        <v>0</v>
      </c>
      <c r="AA131">
        <v>0</v>
      </c>
      <c r="AB131">
        <v>0</v>
      </c>
      <c r="AC131" t="s">
        <v>1371</v>
      </c>
      <c r="AD131" t="s">
        <v>1371</v>
      </c>
      <c r="AE131" t="s">
        <v>1033</v>
      </c>
      <c r="AF131" t="s">
        <v>1371</v>
      </c>
      <c r="AG131" t="b">
        <v>1</v>
      </c>
      <c r="AH131" t="s">
        <v>1375</v>
      </c>
    </row>
    <row r="132" spans="1:34">
      <c r="A132" t="s">
        <v>1773</v>
      </c>
      <c r="B132" t="s">
        <v>1774</v>
      </c>
      <c r="D132">
        <v>0</v>
      </c>
      <c r="E132">
        <v>212.16</v>
      </c>
      <c r="F132" t="s">
        <v>1369</v>
      </c>
      <c r="G132" t="s">
        <v>1382</v>
      </c>
      <c r="H132">
        <v>0</v>
      </c>
      <c r="I132">
        <v>0</v>
      </c>
      <c r="J132">
        <v>0</v>
      </c>
      <c r="L132">
        <v>0</v>
      </c>
      <c r="M132">
        <v>0</v>
      </c>
      <c r="N132">
        <v>10</v>
      </c>
      <c r="O132" t="s">
        <v>1377</v>
      </c>
      <c r="Q132" t="s">
        <v>1377</v>
      </c>
      <c r="R132" t="s">
        <v>1328</v>
      </c>
      <c r="S132" t="s">
        <v>1374</v>
      </c>
      <c r="T132" t="s">
        <v>1330</v>
      </c>
      <c r="U132" t="s">
        <v>1404</v>
      </c>
      <c r="V132" t="s">
        <v>1775</v>
      </c>
      <c r="W132" t="s">
        <v>1776</v>
      </c>
      <c r="X132" t="s">
        <v>1374</v>
      </c>
      <c r="Y132" t="s">
        <v>1374</v>
      </c>
      <c r="Z132">
        <v>0</v>
      </c>
      <c r="AA132">
        <v>0</v>
      </c>
      <c r="AB132">
        <v>0</v>
      </c>
      <c r="AC132" t="s">
        <v>1371</v>
      </c>
      <c r="AD132" t="s">
        <v>1371</v>
      </c>
      <c r="AE132" t="s">
        <v>1033</v>
      </c>
      <c r="AF132" t="s">
        <v>1371</v>
      </c>
      <c r="AG132" t="b">
        <v>1</v>
      </c>
      <c r="AH132" t="s">
        <v>1375</v>
      </c>
    </row>
    <row r="133" spans="1:34">
      <c r="A133" t="s">
        <v>1777</v>
      </c>
      <c r="B133" t="s">
        <v>1778</v>
      </c>
      <c r="D133">
        <v>0</v>
      </c>
      <c r="E133">
        <v>212.16</v>
      </c>
      <c r="F133" t="s">
        <v>1369</v>
      </c>
      <c r="G133" t="s">
        <v>1382</v>
      </c>
      <c r="H133">
        <v>0</v>
      </c>
      <c r="I133">
        <v>0</v>
      </c>
      <c r="J133">
        <v>0</v>
      </c>
      <c r="L133">
        <v>0</v>
      </c>
      <c r="M133">
        <v>0</v>
      </c>
      <c r="N133">
        <v>10</v>
      </c>
      <c r="O133" t="s">
        <v>1377</v>
      </c>
      <c r="Q133" t="s">
        <v>1377</v>
      </c>
      <c r="R133" t="s">
        <v>1328</v>
      </c>
      <c r="S133" t="s">
        <v>1374</v>
      </c>
      <c r="T133" t="s">
        <v>1330</v>
      </c>
      <c r="U133" t="s">
        <v>1404</v>
      </c>
      <c r="V133" t="s">
        <v>1779</v>
      </c>
      <c r="W133" t="s">
        <v>1780</v>
      </c>
      <c r="X133" t="s">
        <v>1374</v>
      </c>
      <c r="Y133" t="s">
        <v>1374</v>
      </c>
      <c r="Z133">
        <v>0</v>
      </c>
      <c r="AA133">
        <v>0</v>
      </c>
      <c r="AB133">
        <v>0</v>
      </c>
      <c r="AC133" t="s">
        <v>1371</v>
      </c>
      <c r="AD133" t="s">
        <v>1371</v>
      </c>
      <c r="AE133" t="s">
        <v>1033</v>
      </c>
      <c r="AF133" t="s">
        <v>1371</v>
      </c>
      <c r="AG133" t="b">
        <v>1</v>
      </c>
      <c r="AH133" t="s">
        <v>1375</v>
      </c>
    </row>
    <row r="134" spans="1:34">
      <c r="A134" t="s">
        <v>1781</v>
      </c>
      <c r="B134" t="s">
        <v>1782</v>
      </c>
      <c r="D134">
        <v>0</v>
      </c>
      <c r="E134">
        <v>212.16</v>
      </c>
      <c r="F134" t="s">
        <v>1369</v>
      </c>
      <c r="G134" t="s">
        <v>1382</v>
      </c>
      <c r="H134">
        <v>0</v>
      </c>
      <c r="I134">
        <v>0</v>
      </c>
      <c r="J134">
        <v>0</v>
      </c>
      <c r="L134">
        <v>0</v>
      </c>
      <c r="M134">
        <v>0</v>
      </c>
      <c r="N134">
        <v>10</v>
      </c>
      <c r="O134" t="s">
        <v>1377</v>
      </c>
      <c r="Q134" t="s">
        <v>1377</v>
      </c>
      <c r="R134" t="s">
        <v>1328</v>
      </c>
      <c r="S134" t="s">
        <v>1374</v>
      </c>
      <c r="T134" t="s">
        <v>1330</v>
      </c>
      <c r="U134" t="s">
        <v>1404</v>
      </c>
      <c r="V134" t="s">
        <v>1783</v>
      </c>
      <c r="W134" t="s">
        <v>1784</v>
      </c>
      <c r="X134" t="s">
        <v>1374</v>
      </c>
      <c r="Y134" t="s">
        <v>1374</v>
      </c>
      <c r="Z134">
        <v>0</v>
      </c>
      <c r="AA134">
        <v>0</v>
      </c>
      <c r="AB134">
        <v>0</v>
      </c>
      <c r="AC134" t="s">
        <v>1371</v>
      </c>
      <c r="AD134" t="s">
        <v>1371</v>
      </c>
      <c r="AE134" t="s">
        <v>1033</v>
      </c>
      <c r="AF134" t="s">
        <v>1371</v>
      </c>
      <c r="AG134" t="b">
        <v>1</v>
      </c>
      <c r="AH134" t="s">
        <v>1375</v>
      </c>
    </row>
    <row r="135" spans="1:34">
      <c r="A135" t="s">
        <v>1785</v>
      </c>
      <c r="B135" t="s">
        <v>1786</v>
      </c>
      <c r="D135">
        <v>0</v>
      </c>
      <c r="E135">
        <v>212.16</v>
      </c>
      <c r="F135" t="s">
        <v>1369</v>
      </c>
      <c r="G135" t="s">
        <v>1382</v>
      </c>
      <c r="H135">
        <v>0</v>
      </c>
      <c r="I135">
        <v>0</v>
      </c>
      <c r="J135">
        <v>0</v>
      </c>
      <c r="L135">
        <v>0</v>
      </c>
      <c r="M135">
        <v>0</v>
      </c>
      <c r="N135">
        <v>10</v>
      </c>
      <c r="O135" t="s">
        <v>1377</v>
      </c>
      <c r="Q135" t="s">
        <v>1377</v>
      </c>
      <c r="R135" t="s">
        <v>1328</v>
      </c>
      <c r="S135" t="s">
        <v>1374</v>
      </c>
      <c r="T135" t="s">
        <v>1330</v>
      </c>
      <c r="U135" t="s">
        <v>1404</v>
      </c>
      <c r="V135" t="s">
        <v>1787</v>
      </c>
      <c r="W135" t="s">
        <v>1788</v>
      </c>
      <c r="X135" t="s">
        <v>1374</v>
      </c>
      <c r="Y135" t="s">
        <v>1374</v>
      </c>
      <c r="Z135">
        <v>0</v>
      </c>
      <c r="AA135">
        <v>0</v>
      </c>
      <c r="AB135">
        <v>0</v>
      </c>
      <c r="AC135" t="s">
        <v>1371</v>
      </c>
      <c r="AD135" t="s">
        <v>1371</v>
      </c>
      <c r="AE135" t="s">
        <v>1033</v>
      </c>
      <c r="AF135" t="s">
        <v>1371</v>
      </c>
      <c r="AG135" t="b">
        <v>1</v>
      </c>
      <c r="AH135" t="s">
        <v>1375</v>
      </c>
    </row>
    <row r="136" spans="1:34">
      <c r="A136" t="s">
        <v>1789</v>
      </c>
      <c r="B136" t="s">
        <v>1790</v>
      </c>
      <c r="D136">
        <v>0</v>
      </c>
      <c r="E136">
        <v>114.4</v>
      </c>
      <c r="F136" t="s">
        <v>1369</v>
      </c>
      <c r="G136" t="s">
        <v>1382</v>
      </c>
      <c r="H136">
        <v>0</v>
      </c>
      <c r="I136">
        <v>0</v>
      </c>
      <c r="J136">
        <v>0</v>
      </c>
      <c r="L136">
        <v>0</v>
      </c>
      <c r="M136">
        <v>0</v>
      </c>
      <c r="N136">
        <v>10</v>
      </c>
      <c r="O136" t="s">
        <v>1377</v>
      </c>
      <c r="Q136" t="s">
        <v>1377</v>
      </c>
      <c r="R136" t="s">
        <v>1328</v>
      </c>
      <c r="S136" t="s">
        <v>1374</v>
      </c>
      <c r="T136" t="s">
        <v>1330</v>
      </c>
      <c r="U136" t="s">
        <v>1404</v>
      </c>
      <c r="V136" t="s">
        <v>1791</v>
      </c>
      <c r="W136" t="s">
        <v>1792</v>
      </c>
      <c r="X136" t="s">
        <v>1374</v>
      </c>
      <c r="Y136" t="s">
        <v>1374</v>
      </c>
      <c r="Z136">
        <v>0</v>
      </c>
      <c r="AA136">
        <v>0</v>
      </c>
      <c r="AB136">
        <v>0</v>
      </c>
      <c r="AC136" t="s">
        <v>1371</v>
      </c>
      <c r="AD136" t="s">
        <v>1371</v>
      </c>
      <c r="AE136" t="s">
        <v>1033</v>
      </c>
      <c r="AF136" t="s">
        <v>1371</v>
      </c>
      <c r="AG136" t="b">
        <v>1</v>
      </c>
      <c r="AH136" t="s">
        <v>1375</v>
      </c>
    </row>
    <row r="137" spans="1:34">
      <c r="A137" t="s">
        <v>1793</v>
      </c>
      <c r="B137" t="s">
        <v>1794</v>
      </c>
      <c r="D137">
        <v>0</v>
      </c>
      <c r="E137">
        <v>114.4</v>
      </c>
      <c r="F137" t="s">
        <v>1369</v>
      </c>
      <c r="G137" t="s">
        <v>1382</v>
      </c>
      <c r="H137">
        <v>0</v>
      </c>
      <c r="I137">
        <v>0</v>
      </c>
      <c r="J137">
        <v>0</v>
      </c>
      <c r="L137">
        <v>0</v>
      </c>
      <c r="M137">
        <v>0</v>
      </c>
      <c r="N137">
        <v>10</v>
      </c>
      <c r="O137" t="s">
        <v>1377</v>
      </c>
      <c r="Q137" t="s">
        <v>1377</v>
      </c>
      <c r="R137" t="s">
        <v>1328</v>
      </c>
      <c r="S137" t="s">
        <v>1374</v>
      </c>
      <c r="T137" t="s">
        <v>1330</v>
      </c>
      <c r="U137" t="s">
        <v>1404</v>
      </c>
      <c r="V137" t="s">
        <v>1795</v>
      </c>
      <c r="W137" t="s">
        <v>1796</v>
      </c>
      <c r="X137" t="s">
        <v>1374</v>
      </c>
      <c r="Y137" t="s">
        <v>1374</v>
      </c>
      <c r="Z137">
        <v>0</v>
      </c>
      <c r="AA137">
        <v>0</v>
      </c>
      <c r="AB137">
        <v>0</v>
      </c>
      <c r="AC137" t="s">
        <v>1371</v>
      </c>
      <c r="AD137" t="s">
        <v>1371</v>
      </c>
      <c r="AE137" t="s">
        <v>1033</v>
      </c>
      <c r="AF137" t="s">
        <v>1371</v>
      </c>
      <c r="AG137" t="b">
        <v>1</v>
      </c>
      <c r="AH137" t="s">
        <v>1375</v>
      </c>
    </row>
    <row r="138" spans="1:34">
      <c r="A138" t="s">
        <v>1797</v>
      </c>
      <c r="B138" t="s">
        <v>1798</v>
      </c>
      <c r="D138">
        <v>0</v>
      </c>
      <c r="E138">
        <v>114.4</v>
      </c>
      <c r="F138" t="s">
        <v>1369</v>
      </c>
      <c r="G138" t="s">
        <v>1382</v>
      </c>
      <c r="H138">
        <v>0</v>
      </c>
      <c r="I138">
        <v>0</v>
      </c>
      <c r="J138">
        <v>0</v>
      </c>
      <c r="L138">
        <v>0</v>
      </c>
      <c r="M138">
        <v>0</v>
      </c>
      <c r="N138">
        <v>10</v>
      </c>
      <c r="O138" t="s">
        <v>1377</v>
      </c>
      <c r="Q138" t="s">
        <v>1377</v>
      </c>
      <c r="R138" t="s">
        <v>1328</v>
      </c>
      <c r="S138" t="s">
        <v>1374</v>
      </c>
      <c r="T138" t="s">
        <v>1330</v>
      </c>
      <c r="U138" t="s">
        <v>1404</v>
      </c>
      <c r="V138" t="s">
        <v>1799</v>
      </c>
      <c r="W138" t="s">
        <v>1800</v>
      </c>
      <c r="X138" t="s">
        <v>1374</v>
      </c>
      <c r="Y138" t="s">
        <v>1374</v>
      </c>
      <c r="Z138">
        <v>0</v>
      </c>
      <c r="AA138">
        <v>0</v>
      </c>
      <c r="AB138">
        <v>0</v>
      </c>
      <c r="AC138" t="s">
        <v>1371</v>
      </c>
      <c r="AD138" t="s">
        <v>1371</v>
      </c>
      <c r="AE138" t="s">
        <v>1033</v>
      </c>
      <c r="AF138" t="s">
        <v>1371</v>
      </c>
      <c r="AG138" t="b">
        <v>1</v>
      </c>
      <c r="AH138" t="s">
        <v>1375</v>
      </c>
    </row>
    <row r="139" spans="1:34">
      <c r="A139" t="s">
        <v>1801</v>
      </c>
      <c r="B139" t="s">
        <v>1802</v>
      </c>
      <c r="D139">
        <v>0</v>
      </c>
      <c r="E139">
        <v>114.4</v>
      </c>
      <c r="F139" t="s">
        <v>1369</v>
      </c>
      <c r="G139" t="s">
        <v>1382</v>
      </c>
      <c r="H139">
        <v>0</v>
      </c>
      <c r="I139">
        <v>0</v>
      </c>
      <c r="J139">
        <v>0</v>
      </c>
      <c r="L139">
        <v>0</v>
      </c>
      <c r="M139">
        <v>0</v>
      </c>
      <c r="N139">
        <v>10</v>
      </c>
      <c r="O139" t="s">
        <v>1377</v>
      </c>
      <c r="Q139" t="s">
        <v>1377</v>
      </c>
      <c r="R139" t="s">
        <v>1328</v>
      </c>
      <c r="S139" t="s">
        <v>1374</v>
      </c>
      <c r="T139" t="s">
        <v>1330</v>
      </c>
      <c r="U139" t="s">
        <v>1404</v>
      </c>
      <c r="V139" t="s">
        <v>1803</v>
      </c>
      <c r="W139" t="s">
        <v>1804</v>
      </c>
      <c r="X139" t="s">
        <v>1374</v>
      </c>
      <c r="Y139" t="s">
        <v>1374</v>
      </c>
      <c r="Z139">
        <v>0</v>
      </c>
      <c r="AA139">
        <v>0</v>
      </c>
      <c r="AB139">
        <v>0</v>
      </c>
      <c r="AC139" t="s">
        <v>1371</v>
      </c>
      <c r="AD139" t="s">
        <v>1371</v>
      </c>
      <c r="AE139" t="s">
        <v>1033</v>
      </c>
      <c r="AF139" t="s">
        <v>1371</v>
      </c>
      <c r="AG139" t="b">
        <v>1</v>
      </c>
      <c r="AH139" t="s">
        <v>1375</v>
      </c>
    </row>
    <row r="140" spans="1:34">
      <c r="A140" t="s">
        <v>1805</v>
      </c>
      <c r="B140" t="s">
        <v>1806</v>
      </c>
      <c r="D140">
        <v>0</v>
      </c>
      <c r="E140">
        <v>114.4</v>
      </c>
      <c r="F140" t="s">
        <v>1369</v>
      </c>
      <c r="G140" t="s">
        <v>1382</v>
      </c>
      <c r="H140">
        <v>0</v>
      </c>
      <c r="I140">
        <v>0</v>
      </c>
      <c r="J140">
        <v>0</v>
      </c>
      <c r="L140">
        <v>0</v>
      </c>
      <c r="M140">
        <v>0</v>
      </c>
      <c r="N140">
        <v>10</v>
      </c>
      <c r="O140" t="s">
        <v>1377</v>
      </c>
      <c r="Q140" t="s">
        <v>1377</v>
      </c>
      <c r="R140" t="s">
        <v>1328</v>
      </c>
      <c r="S140" t="s">
        <v>1374</v>
      </c>
      <c r="T140" t="s">
        <v>1330</v>
      </c>
      <c r="U140" t="s">
        <v>1404</v>
      </c>
      <c r="V140" t="s">
        <v>1807</v>
      </c>
      <c r="W140" t="s">
        <v>1808</v>
      </c>
      <c r="X140" t="s">
        <v>1374</v>
      </c>
      <c r="Y140" t="s">
        <v>1374</v>
      </c>
      <c r="Z140">
        <v>0</v>
      </c>
      <c r="AA140">
        <v>0</v>
      </c>
      <c r="AB140">
        <v>0</v>
      </c>
      <c r="AC140" t="s">
        <v>1371</v>
      </c>
      <c r="AD140" t="s">
        <v>1371</v>
      </c>
      <c r="AE140" t="s">
        <v>1033</v>
      </c>
      <c r="AF140" t="s">
        <v>1371</v>
      </c>
      <c r="AG140" t="b">
        <v>1</v>
      </c>
      <c r="AH140" t="s">
        <v>1375</v>
      </c>
    </row>
    <row r="141" spans="1:34">
      <c r="A141" t="s">
        <v>1809</v>
      </c>
      <c r="B141" t="s">
        <v>1810</v>
      </c>
      <c r="D141">
        <v>0</v>
      </c>
      <c r="E141">
        <v>6.4</v>
      </c>
      <c r="F141" t="s">
        <v>1369</v>
      </c>
      <c r="G141" t="s">
        <v>1370</v>
      </c>
      <c r="H141">
        <v>0</v>
      </c>
      <c r="I141">
        <v>0</v>
      </c>
      <c r="J141">
        <v>0</v>
      </c>
      <c r="L141">
        <v>0</v>
      </c>
      <c r="M141">
        <v>0</v>
      </c>
      <c r="N141">
        <v>10</v>
      </c>
      <c r="O141" t="s">
        <v>1370</v>
      </c>
      <c r="Q141" t="s">
        <v>1370</v>
      </c>
      <c r="R141" t="s">
        <v>1328</v>
      </c>
      <c r="S141" t="s">
        <v>1374</v>
      </c>
      <c r="T141" t="s">
        <v>1330</v>
      </c>
      <c r="U141" t="s">
        <v>1404</v>
      </c>
      <c r="V141" t="s">
        <v>1811</v>
      </c>
      <c r="W141" t="s">
        <v>1812</v>
      </c>
      <c r="X141" t="s">
        <v>1374</v>
      </c>
      <c r="Y141" t="s">
        <v>1374</v>
      </c>
      <c r="Z141">
        <v>0</v>
      </c>
      <c r="AA141">
        <v>0</v>
      </c>
      <c r="AB141">
        <v>0</v>
      </c>
      <c r="AC141" t="s">
        <v>1371</v>
      </c>
      <c r="AD141" t="s">
        <v>1371</v>
      </c>
      <c r="AE141" t="s">
        <v>1033</v>
      </c>
      <c r="AF141" t="s">
        <v>1371</v>
      </c>
      <c r="AG141" t="b">
        <v>1</v>
      </c>
      <c r="AH141" t="s">
        <v>1375</v>
      </c>
    </row>
    <row r="142" spans="1:34">
      <c r="A142" t="s">
        <v>1813</v>
      </c>
      <c r="B142" t="s">
        <v>1814</v>
      </c>
      <c r="D142">
        <v>0</v>
      </c>
      <c r="E142">
        <v>6.4</v>
      </c>
      <c r="F142" t="s">
        <v>1369</v>
      </c>
      <c r="G142" t="s">
        <v>1370</v>
      </c>
      <c r="H142">
        <v>0</v>
      </c>
      <c r="I142">
        <v>0</v>
      </c>
      <c r="J142">
        <v>0</v>
      </c>
      <c r="L142">
        <v>0</v>
      </c>
      <c r="M142">
        <v>0</v>
      </c>
      <c r="N142">
        <v>10</v>
      </c>
      <c r="O142" t="s">
        <v>1370</v>
      </c>
      <c r="Q142" t="s">
        <v>1370</v>
      </c>
      <c r="R142" t="s">
        <v>1328</v>
      </c>
      <c r="S142" t="s">
        <v>1374</v>
      </c>
      <c r="T142" t="s">
        <v>1330</v>
      </c>
      <c r="U142" t="s">
        <v>1404</v>
      </c>
      <c r="V142" t="s">
        <v>1815</v>
      </c>
      <c r="W142" t="s">
        <v>1816</v>
      </c>
      <c r="X142" t="s">
        <v>1374</v>
      </c>
      <c r="Y142" t="s">
        <v>1374</v>
      </c>
      <c r="Z142">
        <v>0</v>
      </c>
      <c r="AA142">
        <v>0</v>
      </c>
      <c r="AB142">
        <v>0</v>
      </c>
      <c r="AC142" t="s">
        <v>1371</v>
      </c>
      <c r="AD142" t="s">
        <v>1371</v>
      </c>
      <c r="AE142" t="s">
        <v>1033</v>
      </c>
      <c r="AF142" t="s">
        <v>1371</v>
      </c>
      <c r="AG142" t="b">
        <v>1</v>
      </c>
      <c r="AH142" t="s">
        <v>1375</v>
      </c>
    </row>
    <row r="143" spans="1:34">
      <c r="A143" t="s">
        <v>1817</v>
      </c>
      <c r="B143" t="s">
        <v>1818</v>
      </c>
      <c r="D143">
        <v>0</v>
      </c>
      <c r="E143">
        <v>6.4</v>
      </c>
      <c r="F143" t="s">
        <v>1369</v>
      </c>
      <c r="G143" t="s">
        <v>1370</v>
      </c>
      <c r="H143">
        <v>0</v>
      </c>
      <c r="I143">
        <v>0</v>
      </c>
      <c r="J143">
        <v>0</v>
      </c>
      <c r="L143">
        <v>0</v>
      </c>
      <c r="M143">
        <v>0</v>
      </c>
      <c r="N143">
        <v>10</v>
      </c>
      <c r="O143" t="s">
        <v>1370</v>
      </c>
      <c r="Q143" t="s">
        <v>1370</v>
      </c>
      <c r="R143" t="s">
        <v>1328</v>
      </c>
      <c r="S143" t="s">
        <v>1374</v>
      </c>
      <c r="T143" t="s">
        <v>1330</v>
      </c>
      <c r="U143" t="s">
        <v>1404</v>
      </c>
      <c r="V143" t="s">
        <v>1819</v>
      </c>
      <c r="W143" t="s">
        <v>1820</v>
      </c>
      <c r="X143" t="s">
        <v>1374</v>
      </c>
      <c r="Y143" t="s">
        <v>1374</v>
      </c>
      <c r="Z143">
        <v>0</v>
      </c>
      <c r="AA143">
        <v>0</v>
      </c>
      <c r="AB143">
        <v>0</v>
      </c>
      <c r="AC143" t="s">
        <v>1371</v>
      </c>
      <c r="AD143" t="s">
        <v>1371</v>
      </c>
      <c r="AE143" t="s">
        <v>1033</v>
      </c>
      <c r="AF143" t="s">
        <v>1371</v>
      </c>
      <c r="AG143" t="b">
        <v>1</v>
      </c>
      <c r="AH143" t="s">
        <v>1375</v>
      </c>
    </row>
    <row r="144" spans="1:34">
      <c r="A144" t="s">
        <v>1821</v>
      </c>
      <c r="B144" t="s">
        <v>1822</v>
      </c>
      <c r="D144">
        <v>0</v>
      </c>
      <c r="E144">
        <v>6.4</v>
      </c>
      <c r="F144" t="s">
        <v>1369</v>
      </c>
      <c r="G144" t="s">
        <v>1370</v>
      </c>
      <c r="H144">
        <v>0</v>
      </c>
      <c r="I144">
        <v>0</v>
      </c>
      <c r="J144">
        <v>0</v>
      </c>
      <c r="L144">
        <v>0</v>
      </c>
      <c r="M144">
        <v>0</v>
      </c>
      <c r="N144">
        <v>10</v>
      </c>
      <c r="O144" t="s">
        <v>1370</v>
      </c>
      <c r="Q144" t="s">
        <v>1370</v>
      </c>
      <c r="R144" t="s">
        <v>1328</v>
      </c>
      <c r="S144" t="s">
        <v>1374</v>
      </c>
      <c r="T144" t="s">
        <v>1330</v>
      </c>
      <c r="U144" t="s">
        <v>1404</v>
      </c>
      <c r="V144" t="s">
        <v>1823</v>
      </c>
      <c r="W144" t="s">
        <v>1824</v>
      </c>
      <c r="X144" t="s">
        <v>1374</v>
      </c>
      <c r="Y144" t="s">
        <v>1374</v>
      </c>
      <c r="Z144">
        <v>0</v>
      </c>
      <c r="AA144">
        <v>0</v>
      </c>
      <c r="AB144">
        <v>0</v>
      </c>
      <c r="AC144" t="s">
        <v>1371</v>
      </c>
      <c r="AD144" t="s">
        <v>1371</v>
      </c>
      <c r="AE144" t="s">
        <v>1033</v>
      </c>
      <c r="AF144" t="s">
        <v>1371</v>
      </c>
      <c r="AG144" t="b">
        <v>1</v>
      </c>
      <c r="AH144" t="s">
        <v>1375</v>
      </c>
    </row>
    <row r="145" spans="1:34">
      <c r="A145" t="s">
        <v>1825</v>
      </c>
      <c r="B145" t="s">
        <v>1826</v>
      </c>
      <c r="D145">
        <v>0</v>
      </c>
      <c r="E145">
        <v>6.4</v>
      </c>
      <c r="F145" t="s">
        <v>1369</v>
      </c>
      <c r="G145" t="s">
        <v>1370</v>
      </c>
      <c r="H145">
        <v>0</v>
      </c>
      <c r="I145">
        <v>0</v>
      </c>
      <c r="J145">
        <v>0</v>
      </c>
      <c r="L145">
        <v>0</v>
      </c>
      <c r="M145">
        <v>0</v>
      </c>
      <c r="N145">
        <v>10</v>
      </c>
      <c r="O145" t="s">
        <v>1370</v>
      </c>
      <c r="Q145" t="s">
        <v>1370</v>
      </c>
      <c r="R145" t="s">
        <v>1328</v>
      </c>
      <c r="S145" t="s">
        <v>1374</v>
      </c>
      <c r="T145" t="s">
        <v>1330</v>
      </c>
      <c r="U145" t="s">
        <v>1404</v>
      </c>
      <c r="V145" t="s">
        <v>1827</v>
      </c>
      <c r="W145" t="s">
        <v>1828</v>
      </c>
      <c r="X145" t="s">
        <v>1374</v>
      </c>
      <c r="Y145" t="s">
        <v>1374</v>
      </c>
      <c r="Z145">
        <v>0</v>
      </c>
      <c r="AA145">
        <v>0</v>
      </c>
      <c r="AB145">
        <v>0</v>
      </c>
      <c r="AC145" t="s">
        <v>1371</v>
      </c>
      <c r="AD145" t="s">
        <v>1371</v>
      </c>
      <c r="AE145" t="s">
        <v>1033</v>
      </c>
      <c r="AF145" t="s">
        <v>1371</v>
      </c>
      <c r="AG145" t="b">
        <v>1</v>
      </c>
      <c r="AH145" t="s">
        <v>1375</v>
      </c>
    </row>
    <row r="146" spans="1:34">
      <c r="A146" t="s">
        <v>1829</v>
      </c>
      <c r="B146" t="s">
        <v>1830</v>
      </c>
      <c r="D146">
        <v>0</v>
      </c>
      <c r="E146">
        <v>134</v>
      </c>
      <c r="F146" t="s">
        <v>1369</v>
      </c>
      <c r="G146" t="s">
        <v>1382</v>
      </c>
      <c r="H146">
        <v>0</v>
      </c>
      <c r="I146">
        <v>0</v>
      </c>
      <c r="J146">
        <v>0</v>
      </c>
      <c r="L146">
        <v>0</v>
      </c>
      <c r="M146">
        <v>0</v>
      </c>
      <c r="N146">
        <v>10</v>
      </c>
      <c r="O146" t="s">
        <v>1377</v>
      </c>
      <c r="Q146" t="s">
        <v>1377</v>
      </c>
      <c r="R146" t="s">
        <v>1328</v>
      </c>
      <c r="S146" t="s">
        <v>1374</v>
      </c>
      <c r="T146" t="s">
        <v>1330</v>
      </c>
      <c r="U146" t="s">
        <v>1404</v>
      </c>
      <c r="V146" t="s">
        <v>1831</v>
      </c>
      <c r="W146" t="s">
        <v>1832</v>
      </c>
      <c r="X146" t="s">
        <v>1374</v>
      </c>
      <c r="Y146" t="s">
        <v>1374</v>
      </c>
      <c r="Z146">
        <v>0</v>
      </c>
      <c r="AA146">
        <v>0</v>
      </c>
      <c r="AB146">
        <v>0</v>
      </c>
      <c r="AC146" t="s">
        <v>1371</v>
      </c>
      <c r="AD146" t="s">
        <v>1371</v>
      </c>
      <c r="AE146" t="s">
        <v>1033</v>
      </c>
      <c r="AF146" t="s">
        <v>1371</v>
      </c>
      <c r="AG146" t="b">
        <v>1</v>
      </c>
      <c r="AH146" t="s">
        <v>1375</v>
      </c>
    </row>
    <row r="147" spans="1:34">
      <c r="A147" t="s">
        <v>1833</v>
      </c>
      <c r="B147" t="s">
        <v>1834</v>
      </c>
      <c r="D147">
        <v>0</v>
      </c>
      <c r="E147">
        <v>134</v>
      </c>
      <c r="F147" t="s">
        <v>1369</v>
      </c>
      <c r="G147" t="s">
        <v>1382</v>
      </c>
      <c r="H147">
        <v>0</v>
      </c>
      <c r="I147">
        <v>0</v>
      </c>
      <c r="J147">
        <v>0</v>
      </c>
      <c r="L147">
        <v>0</v>
      </c>
      <c r="M147">
        <v>0</v>
      </c>
      <c r="N147">
        <v>10</v>
      </c>
      <c r="O147" t="s">
        <v>1377</v>
      </c>
      <c r="Q147" t="s">
        <v>1377</v>
      </c>
      <c r="R147" t="s">
        <v>1328</v>
      </c>
      <c r="S147" t="s">
        <v>1374</v>
      </c>
      <c r="T147" t="s">
        <v>1330</v>
      </c>
      <c r="U147" t="s">
        <v>1404</v>
      </c>
      <c r="V147" t="s">
        <v>1835</v>
      </c>
      <c r="W147" t="s">
        <v>1836</v>
      </c>
      <c r="X147" t="s">
        <v>1374</v>
      </c>
      <c r="Y147" t="s">
        <v>1374</v>
      </c>
      <c r="Z147">
        <v>0</v>
      </c>
      <c r="AA147">
        <v>0</v>
      </c>
      <c r="AB147">
        <v>0</v>
      </c>
      <c r="AC147" t="s">
        <v>1371</v>
      </c>
      <c r="AD147" t="s">
        <v>1371</v>
      </c>
      <c r="AE147" t="s">
        <v>1033</v>
      </c>
      <c r="AF147" t="s">
        <v>1371</v>
      </c>
      <c r="AG147" t="b">
        <v>1</v>
      </c>
      <c r="AH147" t="s">
        <v>1375</v>
      </c>
    </row>
    <row r="148" spans="1:34">
      <c r="A148" t="s">
        <v>1837</v>
      </c>
      <c r="B148" t="s">
        <v>1838</v>
      </c>
      <c r="D148">
        <v>0</v>
      </c>
      <c r="E148">
        <v>134</v>
      </c>
      <c r="F148" t="s">
        <v>1369</v>
      </c>
      <c r="G148" t="s">
        <v>1382</v>
      </c>
      <c r="H148">
        <v>0</v>
      </c>
      <c r="I148">
        <v>0</v>
      </c>
      <c r="J148">
        <v>0</v>
      </c>
      <c r="L148">
        <v>0</v>
      </c>
      <c r="M148">
        <v>0</v>
      </c>
      <c r="N148">
        <v>10</v>
      </c>
      <c r="O148" t="s">
        <v>1377</v>
      </c>
      <c r="Q148" t="s">
        <v>1377</v>
      </c>
      <c r="R148" t="s">
        <v>1328</v>
      </c>
      <c r="S148" t="s">
        <v>1374</v>
      </c>
      <c r="T148" t="s">
        <v>1330</v>
      </c>
      <c r="U148" t="s">
        <v>1404</v>
      </c>
      <c r="V148" t="s">
        <v>1839</v>
      </c>
      <c r="W148" t="s">
        <v>1840</v>
      </c>
      <c r="X148" t="s">
        <v>1374</v>
      </c>
      <c r="Y148" t="s">
        <v>1374</v>
      </c>
      <c r="Z148">
        <v>0</v>
      </c>
      <c r="AA148">
        <v>0</v>
      </c>
      <c r="AB148">
        <v>0</v>
      </c>
      <c r="AC148" t="s">
        <v>1371</v>
      </c>
      <c r="AD148" t="s">
        <v>1371</v>
      </c>
      <c r="AE148" t="s">
        <v>1033</v>
      </c>
      <c r="AF148" t="s">
        <v>1371</v>
      </c>
      <c r="AG148" t="b">
        <v>1</v>
      </c>
      <c r="AH148" t="s">
        <v>1375</v>
      </c>
    </row>
    <row r="149" spans="1:34">
      <c r="A149" t="s">
        <v>1841</v>
      </c>
      <c r="B149" t="s">
        <v>1842</v>
      </c>
      <c r="D149">
        <v>0</v>
      </c>
      <c r="E149">
        <v>134</v>
      </c>
      <c r="F149" t="s">
        <v>1369</v>
      </c>
      <c r="G149" t="s">
        <v>1382</v>
      </c>
      <c r="H149">
        <v>0</v>
      </c>
      <c r="I149">
        <v>0</v>
      </c>
      <c r="J149">
        <v>0</v>
      </c>
      <c r="L149">
        <v>0</v>
      </c>
      <c r="M149">
        <v>0</v>
      </c>
      <c r="N149">
        <v>10</v>
      </c>
      <c r="O149" t="s">
        <v>1377</v>
      </c>
      <c r="Q149" t="s">
        <v>1377</v>
      </c>
      <c r="R149" t="s">
        <v>1328</v>
      </c>
      <c r="S149" t="s">
        <v>1374</v>
      </c>
      <c r="T149" t="s">
        <v>1330</v>
      </c>
      <c r="U149" t="s">
        <v>1404</v>
      </c>
      <c r="V149" t="s">
        <v>1843</v>
      </c>
      <c r="W149" t="s">
        <v>1844</v>
      </c>
      <c r="X149" t="s">
        <v>1374</v>
      </c>
      <c r="Y149" t="s">
        <v>1374</v>
      </c>
      <c r="Z149">
        <v>0</v>
      </c>
      <c r="AA149">
        <v>0</v>
      </c>
      <c r="AB149">
        <v>0</v>
      </c>
      <c r="AC149" t="s">
        <v>1371</v>
      </c>
      <c r="AD149" t="s">
        <v>1371</v>
      </c>
      <c r="AE149" t="s">
        <v>1033</v>
      </c>
      <c r="AF149" t="s">
        <v>1371</v>
      </c>
      <c r="AG149" t="b">
        <v>1</v>
      </c>
      <c r="AH149" t="s">
        <v>1375</v>
      </c>
    </row>
    <row r="150" spans="1:34">
      <c r="A150" t="s">
        <v>1845</v>
      </c>
      <c r="B150" t="s">
        <v>1846</v>
      </c>
      <c r="D150">
        <v>0</v>
      </c>
      <c r="E150">
        <v>134</v>
      </c>
      <c r="F150" t="s">
        <v>1369</v>
      </c>
      <c r="G150" t="s">
        <v>1382</v>
      </c>
      <c r="H150">
        <v>0</v>
      </c>
      <c r="I150">
        <v>0</v>
      </c>
      <c r="J150">
        <v>0</v>
      </c>
      <c r="L150">
        <v>0</v>
      </c>
      <c r="M150">
        <v>0</v>
      </c>
      <c r="N150">
        <v>10</v>
      </c>
      <c r="O150" t="s">
        <v>1377</v>
      </c>
      <c r="Q150" t="s">
        <v>1377</v>
      </c>
      <c r="R150" t="s">
        <v>1328</v>
      </c>
      <c r="S150" t="s">
        <v>1374</v>
      </c>
      <c r="T150" t="s">
        <v>1330</v>
      </c>
      <c r="U150" t="s">
        <v>1404</v>
      </c>
      <c r="V150" t="s">
        <v>1847</v>
      </c>
      <c r="W150" t="s">
        <v>1848</v>
      </c>
      <c r="X150" t="s">
        <v>1374</v>
      </c>
      <c r="Y150" t="s">
        <v>1374</v>
      </c>
      <c r="Z150">
        <v>0</v>
      </c>
      <c r="AA150">
        <v>0</v>
      </c>
      <c r="AB150">
        <v>0</v>
      </c>
      <c r="AC150" t="s">
        <v>1371</v>
      </c>
      <c r="AD150" t="s">
        <v>1371</v>
      </c>
      <c r="AE150" t="s">
        <v>1033</v>
      </c>
      <c r="AF150" t="s">
        <v>1371</v>
      </c>
      <c r="AG150" t="b">
        <v>1</v>
      </c>
      <c r="AH150" t="s">
        <v>1375</v>
      </c>
    </row>
    <row r="151" spans="1:34">
      <c r="A151" t="s">
        <v>1849</v>
      </c>
      <c r="B151" t="s">
        <v>1850</v>
      </c>
      <c r="D151">
        <v>0</v>
      </c>
      <c r="E151">
        <v>17.68</v>
      </c>
      <c r="F151" t="s">
        <v>1369</v>
      </c>
      <c r="G151" t="s">
        <v>1382</v>
      </c>
      <c r="H151">
        <v>0</v>
      </c>
      <c r="I151">
        <v>0</v>
      </c>
      <c r="J151">
        <v>0</v>
      </c>
      <c r="L151">
        <v>0</v>
      </c>
      <c r="M151">
        <v>0</v>
      </c>
      <c r="N151">
        <v>10</v>
      </c>
      <c r="O151" t="s">
        <v>1650</v>
      </c>
      <c r="Q151" t="s">
        <v>1650</v>
      </c>
      <c r="R151" t="s">
        <v>1328</v>
      </c>
      <c r="S151" t="s">
        <v>1374</v>
      </c>
      <c r="T151" t="s">
        <v>1330</v>
      </c>
      <c r="U151" t="s">
        <v>1404</v>
      </c>
      <c r="V151" t="s">
        <v>1851</v>
      </c>
      <c r="W151" t="s">
        <v>1852</v>
      </c>
      <c r="X151" t="s">
        <v>1374</v>
      </c>
      <c r="Y151" t="s">
        <v>1374</v>
      </c>
      <c r="Z151">
        <v>0</v>
      </c>
      <c r="AA151">
        <v>0</v>
      </c>
      <c r="AB151">
        <v>0</v>
      </c>
      <c r="AC151" t="s">
        <v>1371</v>
      </c>
      <c r="AD151" t="s">
        <v>1371</v>
      </c>
      <c r="AE151" t="s">
        <v>1033</v>
      </c>
      <c r="AF151" t="s">
        <v>1371</v>
      </c>
      <c r="AG151" t="b">
        <v>1</v>
      </c>
      <c r="AH151" t="s">
        <v>1375</v>
      </c>
    </row>
    <row r="152" spans="1:34">
      <c r="A152" t="s">
        <v>1853</v>
      </c>
      <c r="B152" t="s">
        <v>1854</v>
      </c>
      <c r="D152">
        <v>0</v>
      </c>
      <c r="E152">
        <v>17.68</v>
      </c>
      <c r="F152" t="s">
        <v>1369</v>
      </c>
      <c r="G152" t="s">
        <v>1382</v>
      </c>
      <c r="H152">
        <v>0</v>
      </c>
      <c r="I152">
        <v>0</v>
      </c>
      <c r="J152">
        <v>0</v>
      </c>
      <c r="L152">
        <v>0</v>
      </c>
      <c r="M152">
        <v>0</v>
      </c>
      <c r="N152">
        <v>10</v>
      </c>
      <c r="O152" t="s">
        <v>1650</v>
      </c>
      <c r="Q152" t="s">
        <v>1650</v>
      </c>
      <c r="R152" t="s">
        <v>1328</v>
      </c>
      <c r="S152" t="s">
        <v>1374</v>
      </c>
      <c r="T152" t="s">
        <v>1330</v>
      </c>
      <c r="U152" t="s">
        <v>1404</v>
      </c>
      <c r="V152" t="s">
        <v>1855</v>
      </c>
      <c r="W152" t="s">
        <v>1856</v>
      </c>
      <c r="X152" t="s">
        <v>1374</v>
      </c>
      <c r="Y152" t="s">
        <v>1374</v>
      </c>
      <c r="Z152">
        <v>0</v>
      </c>
      <c r="AA152">
        <v>0</v>
      </c>
      <c r="AB152">
        <v>0</v>
      </c>
      <c r="AC152" t="s">
        <v>1371</v>
      </c>
      <c r="AD152" t="s">
        <v>1371</v>
      </c>
      <c r="AE152" t="s">
        <v>1033</v>
      </c>
      <c r="AF152" t="s">
        <v>1371</v>
      </c>
      <c r="AG152" t="b">
        <v>1</v>
      </c>
      <c r="AH152" t="s">
        <v>1375</v>
      </c>
    </row>
    <row r="153" spans="1:34">
      <c r="A153" t="s">
        <v>1857</v>
      </c>
      <c r="B153" t="s">
        <v>1858</v>
      </c>
      <c r="D153">
        <v>0</v>
      </c>
      <c r="E153">
        <v>17.68</v>
      </c>
      <c r="F153" t="s">
        <v>1369</v>
      </c>
      <c r="G153" t="s">
        <v>1382</v>
      </c>
      <c r="H153">
        <v>0</v>
      </c>
      <c r="I153">
        <v>0</v>
      </c>
      <c r="J153">
        <v>0</v>
      </c>
      <c r="L153">
        <v>0</v>
      </c>
      <c r="M153">
        <v>0</v>
      </c>
      <c r="N153">
        <v>10</v>
      </c>
      <c r="O153" t="s">
        <v>1650</v>
      </c>
      <c r="Q153" t="s">
        <v>1650</v>
      </c>
      <c r="R153" t="s">
        <v>1328</v>
      </c>
      <c r="S153" t="s">
        <v>1374</v>
      </c>
      <c r="T153" t="s">
        <v>1330</v>
      </c>
      <c r="U153" t="s">
        <v>1404</v>
      </c>
      <c r="V153" t="s">
        <v>1859</v>
      </c>
      <c r="W153" t="s">
        <v>1860</v>
      </c>
      <c r="X153" t="s">
        <v>1374</v>
      </c>
      <c r="Y153" t="s">
        <v>1374</v>
      </c>
      <c r="Z153">
        <v>0</v>
      </c>
      <c r="AA153">
        <v>0</v>
      </c>
      <c r="AB153">
        <v>0</v>
      </c>
      <c r="AC153" t="s">
        <v>1371</v>
      </c>
      <c r="AD153" t="s">
        <v>1371</v>
      </c>
      <c r="AE153" t="s">
        <v>1033</v>
      </c>
      <c r="AF153" t="s">
        <v>1371</v>
      </c>
      <c r="AG153" t="b">
        <v>1</v>
      </c>
      <c r="AH153" t="s">
        <v>1375</v>
      </c>
    </row>
    <row r="154" spans="1:34">
      <c r="A154" t="s">
        <v>1861</v>
      </c>
      <c r="B154" t="s">
        <v>1862</v>
      </c>
      <c r="D154">
        <v>0</v>
      </c>
      <c r="E154">
        <v>17.68</v>
      </c>
      <c r="F154" t="s">
        <v>1369</v>
      </c>
      <c r="G154" t="s">
        <v>1382</v>
      </c>
      <c r="H154">
        <v>0</v>
      </c>
      <c r="I154">
        <v>0</v>
      </c>
      <c r="J154">
        <v>0</v>
      </c>
      <c r="L154">
        <v>0</v>
      </c>
      <c r="M154">
        <v>0</v>
      </c>
      <c r="N154">
        <v>10</v>
      </c>
      <c r="O154" t="s">
        <v>1650</v>
      </c>
      <c r="Q154" t="s">
        <v>1650</v>
      </c>
      <c r="R154" t="s">
        <v>1328</v>
      </c>
      <c r="S154" t="s">
        <v>1374</v>
      </c>
      <c r="T154" t="s">
        <v>1330</v>
      </c>
      <c r="U154" t="s">
        <v>1404</v>
      </c>
      <c r="V154" t="s">
        <v>1863</v>
      </c>
      <c r="W154" t="s">
        <v>1864</v>
      </c>
      <c r="X154" t="s">
        <v>1374</v>
      </c>
      <c r="Y154" t="s">
        <v>1374</v>
      </c>
      <c r="Z154">
        <v>0</v>
      </c>
      <c r="AA154">
        <v>0</v>
      </c>
      <c r="AB154">
        <v>0</v>
      </c>
      <c r="AC154" t="s">
        <v>1371</v>
      </c>
      <c r="AD154" t="s">
        <v>1371</v>
      </c>
      <c r="AE154" t="s">
        <v>1033</v>
      </c>
      <c r="AF154" t="s">
        <v>1371</v>
      </c>
      <c r="AG154" t="b">
        <v>1</v>
      </c>
      <c r="AH154" t="s">
        <v>1375</v>
      </c>
    </row>
    <row r="155" spans="1:34">
      <c r="A155" t="s">
        <v>1865</v>
      </c>
      <c r="B155" t="s">
        <v>1866</v>
      </c>
      <c r="D155">
        <v>0</v>
      </c>
      <c r="E155">
        <v>17.68</v>
      </c>
      <c r="F155" t="s">
        <v>1369</v>
      </c>
      <c r="G155" t="s">
        <v>1382</v>
      </c>
      <c r="H155">
        <v>0</v>
      </c>
      <c r="I155">
        <v>0</v>
      </c>
      <c r="J155">
        <v>0</v>
      </c>
      <c r="L155">
        <v>0</v>
      </c>
      <c r="M155">
        <v>0</v>
      </c>
      <c r="N155">
        <v>10</v>
      </c>
      <c r="O155" t="s">
        <v>1650</v>
      </c>
      <c r="Q155" t="s">
        <v>1650</v>
      </c>
      <c r="R155" t="s">
        <v>1328</v>
      </c>
      <c r="S155" t="s">
        <v>1374</v>
      </c>
      <c r="T155" t="s">
        <v>1330</v>
      </c>
      <c r="U155" t="s">
        <v>1404</v>
      </c>
      <c r="V155" t="s">
        <v>1867</v>
      </c>
      <c r="W155" t="s">
        <v>1868</v>
      </c>
      <c r="X155" t="s">
        <v>1374</v>
      </c>
      <c r="Y155" t="s">
        <v>1374</v>
      </c>
      <c r="Z155">
        <v>0</v>
      </c>
      <c r="AA155">
        <v>0</v>
      </c>
      <c r="AB155">
        <v>0</v>
      </c>
      <c r="AC155" t="s">
        <v>1371</v>
      </c>
      <c r="AD155" t="s">
        <v>1371</v>
      </c>
      <c r="AE155" t="s">
        <v>1033</v>
      </c>
      <c r="AF155" t="s">
        <v>1371</v>
      </c>
      <c r="AG155" t="b">
        <v>1</v>
      </c>
      <c r="AH155" t="s">
        <v>1375</v>
      </c>
    </row>
    <row r="156" spans="1:34">
      <c r="A156" t="s">
        <v>1869</v>
      </c>
      <c r="B156" t="s">
        <v>1870</v>
      </c>
      <c r="D156">
        <v>0</v>
      </c>
      <c r="E156">
        <v>212.16</v>
      </c>
      <c r="F156" t="s">
        <v>1369</v>
      </c>
      <c r="G156" t="s">
        <v>1382</v>
      </c>
      <c r="H156">
        <v>0</v>
      </c>
      <c r="I156">
        <v>0</v>
      </c>
      <c r="J156">
        <v>0</v>
      </c>
      <c r="L156">
        <v>0</v>
      </c>
      <c r="M156">
        <v>0</v>
      </c>
      <c r="N156">
        <v>10</v>
      </c>
      <c r="O156" t="s">
        <v>1377</v>
      </c>
      <c r="Q156" t="s">
        <v>1377</v>
      </c>
      <c r="R156" t="s">
        <v>1328</v>
      </c>
      <c r="S156" t="s">
        <v>1374</v>
      </c>
      <c r="T156" t="s">
        <v>1330</v>
      </c>
      <c r="U156" t="s">
        <v>1404</v>
      </c>
      <c r="V156" t="s">
        <v>1871</v>
      </c>
      <c r="W156" t="s">
        <v>1872</v>
      </c>
      <c r="X156" t="s">
        <v>1374</v>
      </c>
      <c r="Y156" t="s">
        <v>1374</v>
      </c>
      <c r="Z156">
        <v>0</v>
      </c>
      <c r="AA156">
        <v>0</v>
      </c>
      <c r="AB156">
        <v>0</v>
      </c>
      <c r="AC156" t="s">
        <v>1371</v>
      </c>
      <c r="AD156" t="s">
        <v>1371</v>
      </c>
      <c r="AE156" t="s">
        <v>1033</v>
      </c>
      <c r="AF156" t="s">
        <v>1371</v>
      </c>
      <c r="AG156" t="b">
        <v>1</v>
      </c>
      <c r="AH156" t="s">
        <v>1375</v>
      </c>
    </row>
    <row r="157" spans="1:34">
      <c r="A157" t="s">
        <v>1873</v>
      </c>
      <c r="B157" t="s">
        <v>1874</v>
      </c>
      <c r="D157">
        <v>0</v>
      </c>
      <c r="E157">
        <v>212.16</v>
      </c>
      <c r="F157" t="s">
        <v>1369</v>
      </c>
      <c r="G157" t="s">
        <v>1382</v>
      </c>
      <c r="H157">
        <v>0</v>
      </c>
      <c r="I157">
        <v>0</v>
      </c>
      <c r="J157">
        <v>0</v>
      </c>
      <c r="L157">
        <v>0</v>
      </c>
      <c r="M157">
        <v>0</v>
      </c>
      <c r="N157">
        <v>10</v>
      </c>
      <c r="O157" t="s">
        <v>1377</v>
      </c>
      <c r="Q157" t="s">
        <v>1377</v>
      </c>
      <c r="R157" t="s">
        <v>1328</v>
      </c>
      <c r="S157" t="s">
        <v>1374</v>
      </c>
      <c r="T157" t="s">
        <v>1330</v>
      </c>
      <c r="U157" t="s">
        <v>1404</v>
      </c>
      <c r="V157" t="s">
        <v>1875</v>
      </c>
      <c r="W157" t="s">
        <v>1876</v>
      </c>
      <c r="X157" t="s">
        <v>1374</v>
      </c>
      <c r="Y157" t="s">
        <v>1374</v>
      </c>
      <c r="Z157">
        <v>0</v>
      </c>
      <c r="AA157">
        <v>0</v>
      </c>
      <c r="AB157">
        <v>0</v>
      </c>
      <c r="AC157" t="s">
        <v>1371</v>
      </c>
      <c r="AD157" t="s">
        <v>1371</v>
      </c>
      <c r="AE157" t="s">
        <v>1033</v>
      </c>
      <c r="AF157" t="s">
        <v>1371</v>
      </c>
      <c r="AG157" t="b">
        <v>1</v>
      </c>
      <c r="AH157" t="s">
        <v>1375</v>
      </c>
    </row>
    <row r="158" spans="1:34">
      <c r="A158" t="s">
        <v>1877</v>
      </c>
      <c r="B158" t="s">
        <v>1878</v>
      </c>
      <c r="D158">
        <v>0</v>
      </c>
      <c r="E158">
        <v>212.16</v>
      </c>
      <c r="F158" t="s">
        <v>1369</v>
      </c>
      <c r="G158" t="s">
        <v>1382</v>
      </c>
      <c r="H158">
        <v>0</v>
      </c>
      <c r="I158">
        <v>0</v>
      </c>
      <c r="J158">
        <v>0</v>
      </c>
      <c r="L158">
        <v>0</v>
      </c>
      <c r="M158">
        <v>0</v>
      </c>
      <c r="N158">
        <v>10</v>
      </c>
      <c r="O158" t="s">
        <v>1377</v>
      </c>
      <c r="Q158" t="s">
        <v>1377</v>
      </c>
      <c r="R158" t="s">
        <v>1328</v>
      </c>
      <c r="S158" t="s">
        <v>1374</v>
      </c>
      <c r="T158" t="s">
        <v>1330</v>
      </c>
      <c r="U158" t="s">
        <v>1404</v>
      </c>
      <c r="V158" t="s">
        <v>1879</v>
      </c>
      <c r="W158" t="s">
        <v>1880</v>
      </c>
      <c r="X158" t="s">
        <v>1374</v>
      </c>
      <c r="Y158" t="s">
        <v>1374</v>
      </c>
      <c r="Z158">
        <v>0</v>
      </c>
      <c r="AA158">
        <v>0</v>
      </c>
      <c r="AB158">
        <v>0</v>
      </c>
      <c r="AC158" t="s">
        <v>1371</v>
      </c>
      <c r="AD158" t="s">
        <v>1371</v>
      </c>
      <c r="AE158" t="s">
        <v>1033</v>
      </c>
      <c r="AF158" t="s">
        <v>1371</v>
      </c>
      <c r="AG158" t="b">
        <v>1</v>
      </c>
      <c r="AH158" t="s">
        <v>1375</v>
      </c>
    </row>
    <row r="159" spans="1:34">
      <c r="A159" t="s">
        <v>1881</v>
      </c>
      <c r="B159" t="s">
        <v>1882</v>
      </c>
      <c r="D159">
        <v>0</v>
      </c>
      <c r="E159">
        <v>212.16</v>
      </c>
      <c r="F159" t="s">
        <v>1369</v>
      </c>
      <c r="G159" t="s">
        <v>1382</v>
      </c>
      <c r="H159">
        <v>0</v>
      </c>
      <c r="I159">
        <v>0</v>
      </c>
      <c r="J159">
        <v>0</v>
      </c>
      <c r="L159">
        <v>0</v>
      </c>
      <c r="M159">
        <v>0</v>
      </c>
      <c r="N159">
        <v>10</v>
      </c>
      <c r="O159" t="s">
        <v>1377</v>
      </c>
      <c r="Q159" t="s">
        <v>1377</v>
      </c>
      <c r="R159" t="s">
        <v>1328</v>
      </c>
      <c r="S159" t="s">
        <v>1374</v>
      </c>
      <c r="T159" t="s">
        <v>1330</v>
      </c>
      <c r="U159" t="s">
        <v>1404</v>
      </c>
      <c r="V159" t="s">
        <v>1883</v>
      </c>
      <c r="W159" t="s">
        <v>1884</v>
      </c>
      <c r="X159" t="s">
        <v>1374</v>
      </c>
      <c r="Y159" t="s">
        <v>1374</v>
      </c>
      <c r="Z159">
        <v>0</v>
      </c>
      <c r="AA159">
        <v>0</v>
      </c>
      <c r="AB159">
        <v>0</v>
      </c>
      <c r="AC159" t="s">
        <v>1371</v>
      </c>
      <c r="AD159" t="s">
        <v>1371</v>
      </c>
      <c r="AE159" t="s">
        <v>1033</v>
      </c>
      <c r="AF159" t="s">
        <v>1371</v>
      </c>
      <c r="AG159" t="b">
        <v>1</v>
      </c>
      <c r="AH159" t="s">
        <v>1375</v>
      </c>
    </row>
    <row r="160" spans="1:34">
      <c r="A160" t="s">
        <v>1885</v>
      </c>
      <c r="B160" t="s">
        <v>1886</v>
      </c>
      <c r="D160">
        <v>0</v>
      </c>
      <c r="E160">
        <v>212.16</v>
      </c>
      <c r="F160" t="s">
        <v>1369</v>
      </c>
      <c r="G160" t="s">
        <v>1382</v>
      </c>
      <c r="H160">
        <v>0</v>
      </c>
      <c r="I160">
        <v>0</v>
      </c>
      <c r="J160">
        <v>0</v>
      </c>
      <c r="L160">
        <v>0</v>
      </c>
      <c r="M160">
        <v>0</v>
      </c>
      <c r="N160">
        <v>10</v>
      </c>
      <c r="O160" t="s">
        <v>1377</v>
      </c>
      <c r="Q160" t="s">
        <v>1377</v>
      </c>
      <c r="R160" t="s">
        <v>1328</v>
      </c>
      <c r="S160" t="s">
        <v>1374</v>
      </c>
      <c r="T160" t="s">
        <v>1330</v>
      </c>
      <c r="U160" t="s">
        <v>1404</v>
      </c>
      <c r="V160" t="s">
        <v>1887</v>
      </c>
      <c r="W160" t="s">
        <v>1888</v>
      </c>
      <c r="X160" t="s">
        <v>1374</v>
      </c>
      <c r="Y160" t="s">
        <v>1374</v>
      </c>
      <c r="Z160">
        <v>0</v>
      </c>
      <c r="AA160">
        <v>0</v>
      </c>
      <c r="AB160">
        <v>0</v>
      </c>
      <c r="AC160" t="s">
        <v>1371</v>
      </c>
      <c r="AD160" t="s">
        <v>1371</v>
      </c>
      <c r="AE160" t="s">
        <v>1033</v>
      </c>
      <c r="AF160" t="s">
        <v>1371</v>
      </c>
      <c r="AG160" t="b">
        <v>1</v>
      </c>
      <c r="AH160" t="s">
        <v>1375</v>
      </c>
    </row>
    <row r="161" spans="1:34">
      <c r="A161" t="s">
        <v>1889</v>
      </c>
      <c r="B161" t="s">
        <v>1890</v>
      </c>
      <c r="D161">
        <v>0</v>
      </c>
      <c r="E161">
        <v>134</v>
      </c>
      <c r="F161" t="s">
        <v>1369</v>
      </c>
      <c r="G161" t="s">
        <v>1382</v>
      </c>
      <c r="H161">
        <v>0</v>
      </c>
      <c r="I161">
        <v>0</v>
      </c>
      <c r="J161">
        <v>0</v>
      </c>
      <c r="L161">
        <v>0</v>
      </c>
      <c r="M161">
        <v>0</v>
      </c>
      <c r="N161">
        <v>10</v>
      </c>
      <c r="O161" t="s">
        <v>1377</v>
      </c>
      <c r="Q161" t="s">
        <v>1377</v>
      </c>
      <c r="R161" t="s">
        <v>1328</v>
      </c>
      <c r="S161" t="s">
        <v>1374</v>
      </c>
      <c r="T161" t="s">
        <v>1330</v>
      </c>
      <c r="U161" t="s">
        <v>1404</v>
      </c>
      <c r="V161" t="s">
        <v>1891</v>
      </c>
      <c r="W161" t="s">
        <v>1892</v>
      </c>
      <c r="X161" t="s">
        <v>1374</v>
      </c>
      <c r="Y161" t="s">
        <v>1374</v>
      </c>
      <c r="Z161">
        <v>0</v>
      </c>
      <c r="AA161">
        <v>0</v>
      </c>
      <c r="AB161">
        <v>0</v>
      </c>
      <c r="AC161" t="s">
        <v>1371</v>
      </c>
      <c r="AD161" t="s">
        <v>1371</v>
      </c>
      <c r="AE161" t="s">
        <v>1033</v>
      </c>
      <c r="AF161" t="s">
        <v>1371</v>
      </c>
      <c r="AG161" t="b">
        <v>1</v>
      </c>
      <c r="AH161" t="s">
        <v>1375</v>
      </c>
    </row>
    <row r="162" spans="1:34">
      <c r="A162" t="s">
        <v>1893</v>
      </c>
      <c r="B162" t="s">
        <v>1894</v>
      </c>
      <c r="D162">
        <v>0</v>
      </c>
      <c r="E162">
        <v>134</v>
      </c>
      <c r="F162" t="s">
        <v>1369</v>
      </c>
      <c r="G162" t="s">
        <v>1382</v>
      </c>
      <c r="H162">
        <v>0</v>
      </c>
      <c r="I162">
        <v>0</v>
      </c>
      <c r="J162">
        <v>0</v>
      </c>
      <c r="L162">
        <v>0</v>
      </c>
      <c r="M162">
        <v>0</v>
      </c>
      <c r="N162">
        <v>10</v>
      </c>
      <c r="O162" t="s">
        <v>1377</v>
      </c>
      <c r="Q162" t="s">
        <v>1377</v>
      </c>
      <c r="R162" t="s">
        <v>1328</v>
      </c>
      <c r="S162" t="s">
        <v>1374</v>
      </c>
      <c r="T162" t="s">
        <v>1330</v>
      </c>
      <c r="U162" t="s">
        <v>1404</v>
      </c>
      <c r="V162" t="s">
        <v>1895</v>
      </c>
      <c r="W162" t="s">
        <v>1896</v>
      </c>
      <c r="X162" t="s">
        <v>1374</v>
      </c>
      <c r="Y162" t="s">
        <v>1374</v>
      </c>
      <c r="Z162">
        <v>0</v>
      </c>
      <c r="AA162">
        <v>0</v>
      </c>
      <c r="AB162">
        <v>0</v>
      </c>
      <c r="AC162" t="s">
        <v>1371</v>
      </c>
      <c r="AD162" t="s">
        <v>1371</v>
      </c>
      <c r="AE162" t="s">
        <v>1033</v>
      </c>
      <c r="AF162" t="s">
        <v>1371</v>
      </c>
      <c r="AG162" t="b">
        <v>1</v>
      </c>
      <c r="AH162" t="s">
        <v>1375</v>
      </c>
    </row>
    <row r="163" spans="1:34">
      <c r="A163" t="s">
        <v>1897</v>
      </c>
      <c r="B163" t="s">
        <v>1898</v>
      </c>
      <c r="D163">
        <v>0</v>
      </c>
      <c r="E163">
        <v>134</v>
      </c>
      <c r="F163" t="s">
        <v>1369</v>
      </c>
      <c r="G163" t="s">
        <v>1382</v>
      </c>
      <c r="H163">
        <v>0</v>
      </c>
      <c r="I163">
        <v>0</v>
      </c>
      <c r="J163">
        <v>0</v>
      </c>
      <c r="L163">
        <v>0</v>
      </c>
      <c r="M163">
        <v>0</v>
      </c>
      <c r="N163">
        <v>10</v>
      </c>
      <c r="O163" t="s">
        <v>1377</v>
      </c>
      <c r="Q163" t="s">
        <v>1377</v>
      </c>
      <c r="R163" t="s">
        <v>1328</v>
      </c>
      <c r="S163" t="s">
        <v>1374</v>
      </c>
      <c r="T163" t="s">
        <v>1330</v>
      </c>
      <c r="U163" t="s">
        <v>1404</v>
      </c>
      <c r="V163" t="s">
        <v>1899</v>
      </c>
      <c r="W163" t="s">
        <v>1900</v>
      </c>
      <c r="X163" t="s">
        <v>1374</v>
      </c>
      <c r="Y163" t="s">
        <v>1374</v>
      </c>
      <c r="Z163">
        <v>0</v>
      </c>
      <c r="AA163">
        <v>0</v>
      </c>
      <c r="AB163">
        <v>0</v>
      </c>
      <c r="AC163" t="s">
        <v>1371</v>
      </c>
      <c r="AD163" t="s">
        <v>1371</v>
      </c>
      <c r="AE163" t="s">
        <v>1033</v>
      </c>
      <c r="AF163" t="s">
        <v>1371</v>
      </c>
      <c r="AG163" t="b">
        <v>1</v>
      </c>
      <c r="AH163" t="s">
        <v>1375</v>
      </c>
    </row>
    <row r="164" spans="1:34">
      <c r="A164" t="s">
        <v>1901</v>
      </c>
      <c r="B164" t="s">
        <v>1902</v>
      </c>
      <c r="D164">
        <v>0</v>
      </c>
      <c r="E164">
        <v>134</v>
      </c>
      <c r="F164" t="s">
        <v>1369</v>
      </c>
      <c r="G164" t="s">
        <v>1382</v>
      </c>
      <c r="H164">
        <v>0</v>
      </c>
      <c r="I164">
        <v>0</v>
      </c>
      <c r="J164">
        <v>0</v>
      </c>
      <c r="L164">
        <v>0</v>
      </c>
      <c r="M164">
        <v>0</v>
      </c>
      <c r="N164">
        <v>10</v>
      </c>
      <c r="O164" t="s">
        <v>1377</v>
      </c>
      <c r="Q164" t="s">
        <v>1377</v>
      </c>
      <c r="R164" t="s">
        <v>1328</v>
      </c>
      <c r="S164" t="s">
        <v>1374</v>
      </c>
      <c r="T164" t="s">
        <v>1330</v>
      </c>
      <c r="U164" t="s">
        <v>1404</v>
      </c>
      <c r="V164" t="s">
        <v>1903</v>
      </c>
      <c r="W164" t="s">
        <v>1904</v>
      </c>
      <c r="X164" t="s">
        <v>1374</v>
      </c>
      <c r="Y164" t="s">
        <v>1374</v>
      </c>
      <c r="Z164">
        <v>0</v>
      </c>
      <c r="AA164">
        <v>0</v>
      </c>
      <c r="AB164">
        <v>0</v>
      </c>
      <c r="AC164" t="s">
        <v>1371</v>
      </c>
      <c r="AD164" t="s">
        <v>1371</v>
      </c>
      <c r="AE164" t="s">
        <v>1033</v>
      </c>
      <c r="AF164" t="s">
        <v>1371</v>
      </c>
      <c r="AG164" t="b">
        <v>1</v>
      </c>
      <c r="AH164" t="s">
        <v>1375</v>
      </c>
    </row>
    <row r="165" spans="1:34">
      <c r="A165" t="s">
        <v>1905</v>
      </c>
      <c r="B165" t="s">
        <v>1906</v>
      </c>
      <c r="D165">
        <v>0</v>
      </c>
      <c r="E165">
        <v>134</v>
      </c>
      <c r="F165" t="s">
        <v>1369</v>
      </c>
      <c r="G165" t="s">
        <v>1382</v>
      </c>
      <c r="H165">
        <v>0</v>
      </c>
      <c r="I165">
        <v>0</v>
      </c>
      <c r="J165">
        <v>0</v>
      </c>
      <c r="L165">
        <v>0</v>
      </c>
      <c r="M165">
        <v>0</v>
      </c>
      <c r="N165">
        <v>10</v>
      </c>
      <c r="O165" t="s">
        <v>1377</v>
      </c>
      <c r="Q165" t="s">
        <v>1377</v>
      </c>
      <c r="R165" t="s">
        <v>1328</v>
      </c>
      <c r="S165" t="s">
        <v>1374</v>
      </c>
      <c r="T165" t="s">
        <v>1330</v>
      </c>
      <c r="U165" t="s">
        <v>1404</v>
      </c>
      <c r="V165" t="s">
        <v>1907</v>
      </c>
      <c r="W165" t="s">
        <v>1908</v>
      </c>
      <c r="X165" t="s">
        <v>1374</v>
      </c>
      <c r="Y165" t="s">
        <v>1374</v>
      </c>
      <c r="Z165">
        <v>0</v>
      </c>
      <c r="AA165">
        <v>0</v>
      </c>
      <c r="AB165">
        <v>0</v>
      </c>
      <c r="AC165" t="s">
        <v>1371</v>
      </c>
      <c r="AD165" t="s">
        <v>1371</v>
      </c>
      <c r="AE165" t="s">
        <v>1033</v>
      </c>
      <c r="AF165" t="s">
        <v>1371</v>
      </c>
      <c r="AG165" t="b">
        <v>1</v>
      </c>
      <c r="AH165" t="s">
        <v>1375</v>
      </c>
    </row>
    <row r="166" spans="1:34">
      <c r="A166" t="s">
        <v>1909</v>
      </c>
      <c r="B166" t="s">
        <v>336</v>
      </c>
      <c r="D166">
        <v>0</v>
      </c>
      <c r="E166">
        <v>164.4</v>
      </c>
      <c r="F166" t="s">
        <v>1369</v>
      </c>
      <c r="G166" t="s">
        <v>1407</v>
      </c>
      <c r="H166">
        <v>0</v>
      </c>
      <c r="I166">
        <v>0</v>
      </c>
      <c r="J166">
        <v>0</v>
      </c>
      <c r="L166">
        <v>0</v>
      </c>
      <c r="M166">
        <v>0</v>
      </c>
      <c r="N166">
        <v>5500</v>
      </c>
      <c r="O166" t="s">
        <v>1408</v>
      </c>
      <c r="Q166" t="s">
        <v>1408</v>
      </c>
      <c r="R166" t="s">
        <v>1328</v>
      </c>
      <c r="S166" t="s">
        <v>1374</v>
      </c>
      <c r="T166" t="s">
        <v>1330</v>
      </c>
      <c r="U166" t="s">
        <v>1404</v>
      </c>
      <c r="V166" t="s">
        <v>1910</v>
      </c>
      <c r="W166" t="s">
        <v>1911</v>
      </c>
      <c r="X166" t="s">
        <v>1374</v>
      </c>
      <c r="Y166" t="s">
        <v>1374</v>
      </c>
      <c r="Z166">
        <v>0</v>
      </c>
      <c r="AA166">
        <v>0</v>
      </c>
      <c r="AB166">
        <v>0</v>
      </c>
      <c r="AC166" t="s">
        <v>1371</v>
      </c>
      <c r="AD166" t="s">
        <v>1371</v>
      </c>
      <c r="AE166" t="s">
        <v>1033</v>
      </c>
      <c r="AF166" t="s">
        <v>1371</v>
      </c>
      <c r="AG166" t="b">
        <v>1</v>
      </c>
      <c r="AH166" t="s">
        <v>1375</v>
      </c>
    </row>
    <row r="167" spans="1:34">
      <c r="A167" t="s">
        <v>1912</v>
      </c>
      <c r="B167" t="s">
        <v>337</v>
      </c>
      <c r="D167">
        <v>0</v>
      </c>
      <c r="E167">
        <v>125.84</v>
      </c>
      <c r="F167" t="s">
        <v>1369</v>
      </c>
      <c r="G167" t="s">
        <v>1407</v>
      </c>
      <c r="H167">
        <v>0</v>
      </c>
      <c r="I167">
        <v>0</v>
      </c>
      <c r="J167">
        <v>0</v>
      </c>
      <c r="L167">
        <v>0</v>
      </c>
      <c r="M167">
        <v>0</v>
      </c>
      <c r="N167">
        <v>5500</v>
      </c>
      <c r="O167" t="s">
        <v>1408</v>
      </c>
      <c r="Q167" t="s">
        <v>1408</v>
      </c>
      <c r="R167" t="s">
        <v>1328</v>
      </c>
      <c r="S167" t="s">
        <v>1374</v>
      </c>
      <c r="T167" t="s">
        <v>1330</v>
      </c>
      <c r="U167" t="s">
        <v>1404</v>
      </c>
      <c r="V167" t="s">
        <v>1913</v>
      </c>
      <c r="W167" t="s">
        <v>1914</v>
      </c>
      <c r="X167" t="s">
        <v>1374</v>
      </c>
      <c r="Y167" t="s">
        <v>1374</v>
      </c>
      <c r="Z167">
        <v>0</v>
      </c>
      <c r="AA167">
        <v>0</v>
      </c>
      <c r="AB167">
        <v>0</v>
      </c>
      <c r="AC167" t="s">
        <v>1371</v>
      </c>
      <c r="AD167" t="s">
        <v>1371</v>
      </c>
      <c r="AE167" t="s">
        <v>1033</v>
      </c>
      <c r="AF167" t="s">
        <v>1371</v>
      </c>
      <c r="AG167" t="b">
        <v>1</v>
      </c>
      <c r="AH167" t="s">
        <v>1375</v>
      </c>
    </row>
    <row r="168" spans="1:34">
      <c r="A168" t="s">
        <v>1915</v>
      </c>
      <c r="B168" t="s">
        <v>338</v>
      </c>
      <c r="D168">
        <v>0</v>
      </c>
      <c r="E168">
        <v>195.18</v>
      </c>
      <c r="F168" t="s">
        <v>1369</v>
      </c>
      <c r="G168" t="s">
        <v>1407</v>
      </c>
      <c r="H168">
        <v>0</v>
      </c>
      <c r="I168">
        <v>0</v>
      </c>
      <c r="J168">
        <v>0</v>
      </c>
      <c r="L168">
        <v>0</v>
      </c>
      <c r="M168">
        <v>0</v>
      </c>
      <c r="N168">
        <v>5500</v>
      </c>
      <c r="O168" t="s">
        <v>1408</v>
      </c>
      <c r="Q168" t="s">
        <v>1408</v>
      </c>
      <c r="R168" t="s">
        <v>1328</v>
      </c>
      <c r="S168" t="s">
        <v>1374</v>
      </c>
      <c r="T168" t="s">
        <v>1330</v>
      </c>
      <c r="U168" t="s">
        <v>1404</v>
      </c>
      <c r="V168" t="s">
        <v>1916</v>
      </c>
      <c r="W168" t="s">
        <v>1917</v>
      </c>
      <c r="X168" t="s">
        <v>1374</v>
      </c>
      <c r="Y168" t="s">
        <v>1374</v>
      </c>
      <c r="Z168">
        <v>0</v>
      </c>
      <c r="AA168">
        <v>0</v>
      </c>
      <c r="AB168">
        <v>0</v>
      </c>
      <c r="AC168" t="s">
        <v>1371</v>
      </c>
      <c r="AD168" t="s">
        <v>1371</v>
      </c>
      <c r="AE168" t="s">
        <v>1033</v>
      </c>
      <c r="AF168" t="s">
        <v>1371</v>
      </c>
      <c r="AG168" t="b">
        <v>1</v>
      </c>
      <c r="AH168" t="s">
        <v>1375</v>
      </c>
    </row>
    <row r="169" spans="1:34">
      <c r="A169" t="s">
        <v>1918</v>
      </c>
      <c r="B169" t="s">
        <v>1919</v>
      </c>
      <c r="D169">
        <v>0</v>
      </c>
      <c r="E169">
        <v>120.96</v>
      </c>
      <c r="F169" t="s">
        <v>1369</v>
      </c>
      <c r="G169" t="s">
        <v>1407</v>
      </c>
      <c r="H169">
        <v>0</v>
      </c>
      <c r="I169">
        <v>0</v>
      </c>
      <c r="J169">
        <v>0</v>
      </c>
      <c r="L169">
        <v>0</v>
      </c>
      <c r="M169">
        <v>0</v>
      </c>
      <c r="N169">
        <v>3400</v>
      </c>
      <c r="O169" t="s">
        <v>1408</v>
      </c>
      <c r="Q169" t="s">
        <v>1408</v>
      </c>
      <c r="R169" t="s">
        <v>1328</v>
      </c>
      <c r="S169" t="s">
        <v>1374</v>
      </c>
      <c r="T169" t="s">
        <v>1330</v>
      </c>
      <c r="U169" t="s">
        <v>1404</v>
      </c>
      <c r="V169" t="s">
        <v>1920</v>
      </c>
      <c r="W169" t="s">
        <v>1921</v>
      </c>
      <c r="X169" t="s">
        <v>1374</v>
      </c>
      <c r="Y169" t="s">
        <v>1374</v>
      </c>
      <c r="Z169">
        <v>0</v>
      </c>
      <c r="AA169">
        <v>0</v>
      </c>
      <c r="AB169">
        <v>0</v>
      </c>
      <c r="AC169" t="s">
        <v>1371</v>
      </c>
      <c r="AD169" t="s">
        <v>1371</v>
      </c>
      <c r="AE169" t="s">
        <v>1033</v>
      </c>
      <c r="AF169" t="s">
        <v>1371</v>
      </c>
      <c r="AG169" t="b">
        <v>1</v>
      </c>
      <c r="AH169" t="s">
        <v>1375</v>
      </c>
    </row>
    <row r="170" spans="1:34">
      <c r="A170" t="s">
        <v>1922</v>
      </c>
      <c r="B170" t="s">
        <v>1923</v>
      </c>
      <c r="D170">
        <v>0</v>
      </c>
      <c r="E170">
        <v>11.45</v>
      </c>
      <c r="F170" t="s">
        <v>1369</v>
      </c>
      <c r="G170" t="s">
        <v>1382</v>
      </c>
      <c r="H170">
        <v>0</v>
      </c>
      <c r="I170">
        <v>0</v>
      </c>
      <c r="J170">
        <v>0</v>
      </c>
      <c r="L170">
        <v>0</v>
      </c>
      <c r="M170">
        <v>0</v>
      </c>
      <c r="N170">
        <v>10</v>
      </c>
      <c r="O170" t="s">
        <v>1650</v>
      </c>
      <c r="Q170" t="s">
        <v>1650</v>
      </c>
      <c r="R170" t="s">
        <v>1328</v>
      </c>
      <c r="S170" t="s">
        <v>1374</v>
      </c>
      <c r="T170" t="s">
        <v>1330</v>
      </c>
      <c r="U170" t="s">
        <v>1404</v>
      </c>
      <c r="V170" t="s">
        <v>1924</v>
      </c>
      <c r="W170" t="s">
        <v>1925</v>
      </c>
      <c r="X170" t="s">
        <v>1374</v>
      </c>
      <c r="Y170" t="s">
        <v>1374</v>
      </c>
      <c r="Z170">
        <v>0</v>
      </c>
      <c r="AA170">
        <v>0</v>
      </c>
      <c r="AB170">
        <v>0</v>
      </c>
      <c r="AC170" t="s">
        <v>1371</v>
      </c>
      <c r="AD170" t="s">
        <v>1371</v>
      </c>
      <c r="AE170" t="s">
        <v>1033</v>
      </c>
      <c r="AF170" t="s">
        <v>1371</v>
      </c>
      <c r="AG170" t="b">
        <v>1</v>
      </c>
      <c r="AH170" t="s">
        <v>1375</v>
      </c>
    </row>
    <row r="171" spans="1:34">
      <c r="A171" t="s">
        <v>1926</v>
      </c>
      <c r="B171" t="s">
        <v>1927</v>
      </c>
      <c r="D171">
        <v>0</v>
      </c>
      <c r="E171">
        <v>11.45</v>
      </c>
      <c r="F171" t="s">
        <v>1369</v>
      </c>
      <c r="G171" t="s">
        <v>1382</v>
      </c>
      <c r="H171">
        <v>0</v>
      </c>
      <c r="I171">
        <v>0</v>
      </c>
      <c r="J171">
        <v>0</v>
      </c>
      <c r="L171">
        <v>0</v>
      </c>
      <c r="M171">
        <v>0</v>
      </c>
      <c r="N171">
        <v>10</v>
      </c>
      <c r="O171" t="s">
        <v>1650</v>
      </c>
      <c r="Q171" t="s">
        <v>1650</v>
      </c>
      <c r="R171" t="s">
        <v>1328</v>
      </c>
      <c r="S171" t="s">
        <v>1374</v>
      </c>
      <c r="T171" t="s">
        <v>1330</v>
      </c>
      <c r="U171" t="s">
        <v>1404</v>
      </c>
      <c r="V171" t="s">
        <v>1928</v>
      </c>
      <c r="W171" t="s">
        <v>1929</v>
      </c>
      <c r="X171" t="s">
        <v>1374</v>
      </c>
      <c r="Y171" t="s">
        <v>1374</v>
      </c>
      <c r="Z171">
        <v>0</v>
      </c>
      <c r="AA171">
        <v>0</v>
      </c>
      <c r="AB171">
        <v>0</v>
      </c>
      <c r="AC171" t="s">
        <v>1371</v>
      </c>
      <c r="AD171" t="s">
        <v>1371</v>
      </c>
      <c r="AE171" t="s">
        <v>1033</v>
      </c>
      <c r="AF171" t="s">
        <v>1371</v>
      </c>
      <c r="AG171" t="b">
        <v>1</v>
      </c>
      <c r="AH171" t="s">
        <v>1375</v>
      </c>
    </row>
    <row r="172" spans="1:34">
      <c r="A172" t="s">
        <v>1930</v>
      </c>
      <c r="B172" t="s">
        <v>1931</v>
      </c>
      <c r="D172">
        <v>0</v>
      </c>
      <c r="E172">
        <v>11.45</v>
      </c>
      <c r="F172" t="s">
        <v>1369</v>
      </c>
      <c r="G172" t="s">
        <v>1382</v>
      </c>
      <c r="H172">
        <v>0</v>
      </c>
      <c r="I172">
        <v>0</v>
      </c>
      <c r="J172">
        <v>0</v>
      </c>
      <c r="L172">
        <v>0</v>
      </c>
      <c r="M172">
        <v>0</v>
      </c>
      <c r="N172">
        <v>10</v>
      </c>
      <c r="O172" t="s">
        <v>1650</v>
      </c>
      <c r="Q172" t="s">
        <v>1650</v>
      </c>
      <c r="R172" t="s">
        <v>1328</v>
      </c>
      <c r="S172" t="s">
        <v>1374</v>
      </c>
      <c r="T172" t="s">
        <v>1330</v>
      </c>
      <c r="U172" t="s">
        <v>1404</v>
      </c>
      <c r="V172" t="s">
        <v>1932</v>
      </c>
      <c r="W172" t="s">
        <v>1933</v>
      </c>
      <c r="X172" t="s">
        <v>1374</v>
      </c>
      <c r="Y172" t="s">
        <v>1374</v>
      </c>
      <c r="Z172">
        <v>0</v>
      </c>
      <c r="AA172">
        <v>0</v>
      </c>
      <c r="AB172">
        <v>0</v>
      </c>
      <c r="AC172" t="s">
        <v>1371</v>
      </c>
      <c r="AD172" t="s">
        <v>1371</v>
      </c>
      <c r="AE172" t="s">
        <v>1033</v>
      </c>
      <c r="AF172" t="s">
        <v>1371</v>
      </c>
      <c r="AG172" t="b">
        <v>1</v>
      </c>
      <c r="AH172" t="s">
        <v>1375</v>
      </c>
    </row>
    <row r="173" spans="1:34">
      <c r="A173" t="s">
        <v>1934</v>
      </c>
      <c r="B173" t="s">
        <v>1935</v>
      </c>
      <c r="D173">
        <v>0</v>
      </c>
      <c r="E173">
        <v>11.45</v>
      </c>
      <c r="F173" t="s">
        <v>1369</v>
      </c>
      <c r="G173" t="s">
        <v>1382</v>
      </c>
      <c r="H173">
        <v>0</v>
      </c>
      <c r="I173">
        <v>0</v>
      </c>
      <c r="J173">
        <v>0</v>
      </c>
      <c r="L173">
        <v>0</v>
      </c>
      <c r="M173">
        <v>0</v>
      </c>
      <c r="N173">
        <v>10</v>
      </c>
      <c r="O173" t="s">
        <v>1650</v>
      </c>
      <c r="Q173" t="s">
        <v>1650</v>
      </c>
      <c r="R173" t="s">
        <v>1328</v>
      </c>
      <c r="S173" t="s">
        <v>1374</v>
      </c>
      <c r="T173" t="s">
        <v>1330</v>
      </c>
      <c r="U173" t="s">
        <v>1404</v>
      </c>
      <c r="V173" t="s">
        <v>1936</v>
      </c>
      <c r="W173" t="s">
        <v>1937</v>
      </c>
      <c r="X173" t="s">
        <v>1374</v>
      </c>
      <c r="Y173" t="s">
        <v>1374</v>
      </c>
      <c r="Z173">
        <v>0</v>
      </c>
      <c r="AA173">
        <v>0</v>
      </c>
      <c r="AB173">
        <v>0</v>
      </c>
      <c r="AC173" t="s">
        <v>1371</v>
      </c>
      <c r="AD173" t="s">
        <v>1371</v>
      </c>
      <c r="AE173" t="s">
        <v>1033</v>
      </c>
      <c r="AF173" t="s">
        <v>1371</v>
      </c>
      <c r="AG173" t="b">
        <v>1</v>
      </c>
      <c r="AH173" t="s">
        <v>1375</v>
      </c>
    </row>
    <row r="174" spans="1:34">
      <c r="A174" t="s">
        <v>1938</v>
      </c>
      <c r="B174" t="s">
        <v>1939</v>
      </c>
      <c r="D174">
        <v>0</v>
      </c>
      <c r="E174">
        <v>11.45</v>
      </c>
      <c r="F174" t="s">
        <v>1369</v>
      </c>
      <c r="G174" t="s">
        <v>1382</v>
      </c>
      <c r="H174">
        <v>0</v>
      </c>
      <c r="I174">
        <v>0</v>
      </c>
      <c r="J174">
        <v>0</v>
      </c>
      <c r="L174">
        <v>0</v>
      </c>
      <c r="M174">
        <v>0</v>
      </c>
      <c r="N174">
        <v>10</v>
      </c>
      <c r="O174" t="s">
        <v>1650</v>
      </c>
      <c r="Q174" t="s">
        <v>1650</v>
      </c>
      <c r="R174" t="s">
        <v>1328</v>
      </c>
      <c r="S174" t="s">
        <v>1374</v>
      </c>
      <c r="T174" t="s">
        <v>1330</v>
      </c>
      <c r="U174" t="s">
        <v>1404</v>
      </c>
      <c r="V174" t="s">
        <v>1940</v>
      </c>
      <c r="W174" t="s">
        <v>1941</v>
      </c>
      <c r="X174" t="s">
        <v>1374</v>
      </c>
      <c r="Y174" t="s">
        <v>1374</v>
      </c>
      <c r="Z174">
        <v>0</v>
      </c>
      <c r="AA174">
        <v>0</v>
      </c>
      <c r="AB174">
        <v>0</v>
      </c>
      <c r="AC174" t="s">
        <v>1371</v>
      </c>
      <c r="AD174" t="s">
        <v>1371</v>
      </c>
      <c r="AE174" t="s">
        <v>1033</v>
      </c>
      <c r="AF174" t="s">
        <v>1371</v>
      </c>
      <c r="AG174" t="b">
        <v>1</v>
      </c>
      <c r="AH174" t="s">
        <v>1375</v>
      </c>
    </row>
    <row r="175" spans="1:34">
      <c r="A175" t="s">
        <v>1942</v>
      </c>
      <c r="B175" t="s">
        <v>1943</v>
      </c>
      <c r="D175">
        <v>0</v>
      </c>
      <c r="E175">
        <v>176.58</v>
      </c>
      <c r="F175" t="s">
        <v>1369</v>
      </c>
      <c r="G175" t="s">
        <v>1407</v>
      </c>
      <c r="H175">
        <v>0</v>
      </c>
      <c r="I175">
        <v>0</v>
      </c>
      <c r="J175">
        <v>0</v>
      </c>
      <c r="L175">
        <v>0</v>
      </c>
      <c r="M175">
        <v>0</v>
      </c>
      <c r="N175">
        <v>5500</v>
      </c>
      <c r="O175" t="s">
        <v>1408</v>
      </c>
      <c r="Q175" t="s">
        <v>1408</v>
      </c>
      <c r="R175" t="s">
        <v>1328</v>
      </c>
      <c r="S175" t="s">
        <v>1374</v>
      </c>
      <c r="T175" t="s">
        <v>1330</v>
      </c>
      <c r="U175" t="s">
        <v>1404</v>
      </c>
      <c r="V175" t="s">
        <v>1944</v>
      </c>
      <c r="W175" t="s">
        <v>1945</v>
      </c>
      <c r="X175" t="s">
        <v>1374</v>
      </c>
      <c r="Y175" t="s">
        <v>1374</v>
      </c>
      <c r="Z175">
        <v>0</v>
      </c>
      <c r="AA175">
        <v>0</v>
      </c>
      <c r="AB175">
        <v>0</v>
      </c>
      <c r="AC175" t="s">
        <v>1371</v>
      </c>
      <c r="AD175" t="s">
        <v>1371</v>
      </c>
      <c r="AE175" t="s">
        <v>1033</v>
      </c>
      <c r="AF175" t="s">
        <v>1371</v>
      </c>
      <c r="AG175" t="b">
        <v>1</v>
      </c>
      <c r="AH175" t="s">
        <v>1375</v>
      </c>
    </row>
    <row r="176" spans="1:34">
      <c r="A176" t="s">
        <v>1946</v>
      </c>
      <c r="B176" t="s">
        <v>1947</v>
      </c>
      <c r="D176">
        <v>0</v>
      </c>
      <c r="E176">
        <v>128.34</v>
      </c>
      <c r="F176" t="s">
        <v>1369</v>
      </c>
      <c r="G176" t="s">
        <v>1407</v>
      </c>
      <c r="H176">
        <v>0</v>
      </c>
      <c r="I176">
        <v>0</v>
      </c>
      <c r="J176">
        <v>0</v>
      </c>
      <c r="L176">
        <v>0</v>
      </c>
      <c r="M176">
        <v>0</v>
      </c>
      <c r="N176">
        <v>4000</v>
      </c>
      <c r="O176" t="s">
        <v>1408</v>
      </c>
      <c r="Q176" t="s">
        <v>1408</v>
      </c>
      <c r="R176" t="s">
        <v>1328</v>
      </c>
      <c r="S176" t="s">
        <v>1374</v>
      </c>
      <c r="T176" t="s">
        <v>1330</v>
      </c>
      <c r="U176" t="s">
        <v>1404</v>
      </c>
      <c r="V176" t="s">
        <v>1948</v>
      </c>
      <c r="W176" t="s">
        <v>1949</v>
      </c>
      <c r="X176" t="s">
        <v>1374</v>
      </c>
      <c r="Y176" t="s">
        <v>1374</v>
      </c>
      <c r="Z176">
        <v>0</v>
      </c>
      <c r="AA176">
        <v>0</v>
      </c>
      <c r="AB176">
        <v>0</v>
      </c>
      <c r="AC176" t="s">
        <v>1371</v>
      </c>
      <c r="AD176" t="s">
        <v>1371</v>
      </c>
      <c r="AE176" t="s">
        <v>1033</v>
      </c>
      <c r="AF176" t="s">
        <v>1371</v>
      </c>
      <c r="AG176" t="b">
        <v>1</v>
      </c>
      <c r="AH176" t="s">
        <v>1375</v>
      </c>
    </row>
    <row r="177" spans="1:34">
      <c r="A177" t="s">
        <v>1950</v>
      </c>
      <c r="B177" t="s">
        <v>1951</v>
      </c>
      <c r="D177">
        <v>0</v>
      </c>
      <c r="E177">
        <v>14</v>
      </c>
      <c r="F177" t="s">
        <v>1369</v>
      </c>
      <c r="G177" t="s">
        <v>1382</v>
      </c>
      <c r="H177">
        <v>0</v>
      </c>
      <c r="I177">
        <v>0</v>
      </c>
      <c r="J177">
        <v>0</v>
      </c>
      <c r="L177">
        <v>0</v>
      </c>
      <c r="M177">
        <v>0</v>
      </c>
      <c r="N177">
        <v>10</v>
      </c>
      <c r="O177" t="s">
        <v>1650</v>
      </c>
      <c r="Q177" t="s">
        <v>1650</v>
      </c>
      <c r="R177" t="s">
        <v>1328</v>
      </c>
      <c r="S177" t="s">
        <v>1374</v>
      </c>
      <c r="T177" t="s">
        <v>1330</v>
      </c>
      <c r="U177" t="s">
        <v>1404</v>
      </c>
      <c r="V177" t="s">
        <v>1952</v>
      </c>
      <c r="W177" t="s">
        <v>1953</v>
      </c>
      <c r="X177" t="s">
        <v>1374</v>
      </c>
      <c r="Y177" t="s">
        <v>1374</v>
      </c>
      <c r="Z177">
        <v>0</v>
      </c>
      <c r="AA177">
        <v>0</v>
      </c>
      <c r="AB177">
        <v>0</v>
      </c>
      <c r="AC177" t="s">
        <v>1371</v>
      </c>
      <c r="AD177" t="s">
        <v>1371</v>
      </c>
      <c r="AE177" t="s">
        <v>1033</v>
      </c>
      <c r="AF177" t="s">
        <v>1371</v>
      </c>
      <c r="AG177" t="b">
        <v>1</v>
      </c>
      <c r="AH177" t="s">
        <v>1375</v>
      </c>
    </row>
    <row r="178" spans="1:34">
      <c r="A178" t="s">
        <v>1954</v>
      </c>
      <c r="B178" t="s">
        <v>1955</v>
      </c>
      <c r="D178">
        <v>0</v>
      </c>
      <c r="E178">
        <v>14</v>
      </c>
      <c r="F178" t="s">
        <v>1369</v>
      </c>
      <c r="G178" t="s">
        <v>1382</v>
      </c>
      <c r="H178">
        <v>0</v>
      </c>
      <c r="I178">
        <v>0</v>
      </c>
      <c r="J178">
        <v>0</v>
      </c>
      <c r="L178">
        <v>0</v>
      </c>
      <c r="M178">
        <v>0</v>
      </c>
      <c r="N178">
        <v>10</v>
      </c>
      <c r="O178" t="s">
        <v>1650</v>
      </c>
      <c r="Q178" t="s">
        <v>1650</v>
      </c>
      <c r="R178" t="s">
        <v>1328</v>
      </c>
      <c r="S178" t="s">
        <v>1374</v>
      </c>
      <c r="T178" t="s">
        <v>1330</v>
      </c>
      <c r="U178" t="s">
        <v>1404</v>
      </c>
      <c r="V178" t="s">
        <v>1956</v>
      </c>
      <c r="W178" t="s">
        <v>1957</v>
      </c>
      <c r="X178" t="s">
        <v>1374</v>
      </c>
      <c r="Y178" t="s">
        <v>1374</v>
      </c>
      <c r="Z178">
        <v>0</v>
      </c>
      <c r="AA178">
        <v>0</v>
      </c>
      <c r="AB178">
        <v>0</v>
      </c>
      <c r="AC178" t="s">
        <v>1371</v>
      </c>
      <c r="AD178" t="s">
        <v>1371</v>
      </c>
      <c r="AE178" t="s">
        <v>1033</v>
      </c>
      <c r="AF178" t="s">
        <v>1371</v>
      </c>
      <c r="AG178" t="b">
        <v>1</v>
      </c>
      <c r="AH178" t="s">
        <v>1375</v>
      </c>
    </row>
    <row r="179" spans="1:34">
      <c r="A179" t="s">
        <v>1958</v>
      </c>
      <c r="B179" t="s">
        <v>1959</v>
      </c>
      <c r="D179">
        <v>0</v>
      </c>
      <c r="E179">
        <v>14</v>
      </c>
      <c r="F179" t="s">
        <v>1369</v>
      </c>
      <c r="G179" t="s">
        <v>1382</v>
      </c>
      <c r="H179">
        <v>0</v>
      </c>
      <c r="I179">
        <v>0</v>
      </c>
      <c r="J179">
        <v>0</v>
      </c>
      <c r="L179">
        <v>0</v>
      </c>
      <c r="M179">
        <v>0</v>
      </c>
      <c r="N179">
        <v>10</v>
      </c>
      <c r="O179" t="s">
        <v>1650</v>
      </c>
      <c r="Q179" t="s">
        <v>1650</v>
      </c>
      <c r="R179" t="s">
        <v>1328</v>
      </c>
      <c r="S179" t="s">
        <v>1374</v>
      </c>
      <c r="T179" t="s">
        <v>1330</v>
      </c>
      <c r="U179" t="s">
        <v>1404</v>
      </c>
      <c r="V179" t="s">
        <v>1960</v>
      </c>
      <c r="W179" t="s">
        <v>1961</v>
      </c>
      <c r="X179" t="s">
        <v>1374</v>
      </c>
      <c r="Y179" t="s">
        <v>1374</v>
      </c>
      <c r="Z179">
        <v>0</v>
      </c>
      <c r="AA179">
        <v>0</v>
      </c>
      <c r="AB179">
        <v>0</v>
      </c>
      <c r="AC179" t="s">
        <v>1371</v>
      </c>
      <c r="AD179" t="s">
        <v>1371</v>
      </c>
      <c r="AE179" t="s">
        <v>1033</v>
      </c>
      <c r="AF179" t="s">
        <v>1371</v>
      </c>
      <c r="AG179" t="b">
        <v>1</v>
      </c>
      <c r="AH179" t="s">
        <v>1375</v>
      </c>
    </row>
    <row r="180" spans="1:34">
      <c r="A180" t="s">
        <v>1962</v>
      </c>
      <c r="B180" t="s">
        <v>1963</v>
      </c>
      <c r="D180">
        <v>0</v>
      </c>
      <c r="E180">
        <v>14</v>
      </c>
      <c r="F180" t="s">
        <v>1369</v>
      </c>
      <c r="G180" t="s">
        <v>1382</v>
      </c>
      <c r="H180">
        <v>0</v>
      </c>
      <c r="I180">
        <v>0</v>
      </c>
      <c r="J180">
        <v>0</v>
      </c>
      <c r="L180">
        <v>0</v>
      </c>
      <c r="M180">
        <v>0</v>
      </c>
      <c r="N180">
        <v>10</v>
      </c>
      <c r="O180" t="s">
        <v>1650</v>
      </c>
      <c r="Q180" t="s">
        <v>1650</v>
      </c>
      <c r="R180" t="s">
        <v>1328</v>
      </c>
      <c r="S180" t="s">
        <v>1374</v>
      </c>
      <c r="T180" t="s">
        <v>1330</v>
      </c>
      <c r="U180" t="s">
        <v>1404</v>
      </c>
      <c r="V180" t="s">
        <v>1964</v>
      </c>
      <c r="W180" t="s">
        <v>1965</v>
      </c>
      <c r="X180" t="s">
        <v>1374</v>
      </c>
      <c r="Y180" t="s">
        <v>1374</v>
      </c>
      <c r="Z180">
        <v>0</v>
      </c>
      <c r="AA180">
        <v>0</v>
      </c>
      <c r="AB180">
        <v>0</v>
      </c>
      <c r="AC180" t="s">
        <v>1371</v>
      </c>
      <c r="AD180" t="s">
        <v>1371</v>
      </c>
      <c r="AE180" t="s">
        <v>1033</v>
      </c>
      <c r="AF180" t="s">
        <v>1371</v>
      </c>
      <c r="AG180" t="b">
        <v>1</v>
      </c>
      <c r="AH180" t="s">
        <v>1375</v>
      </c>
    </row>
    <row r="181" spans="1:34">
      <c r="A181" t="s">
        <v>1966</v>
      </c>
      <c r="B181" t="s">
        <v>1967</v>
      </c>
      <c r="D181">
        <v>0</v>
      </c>
      <c r="E181">
        <v>14</v>
      </c>
      <c r="F181" t="s">
        <v>1369</v>
      </c>
      <c r="G181" t="s">
        <v>1382</v>
      </c>
      <c r="H181">
        <v>0</v>
      </c>
      <c r="I181">
        <v>0</v>
      </c>
      <c r="J181">
        <v>0</v>
      </c>
      <c r="L181">
        <v>0</v>
      </c>
      <c r="M181">
        <v>0</v>
      </c>
      <c r="N181">
        <v>10</v>
      </c>
      <c r="O181" t="s">
        <v>1650</v>
      </c>
      <c r="Q181" t="s">
        <v>1650</v>
      </c>
      <c r="R181" t="s">
        <v>1328</v>
      </c>
      <c r="S181" t="s">
        <v>1374</v>
      </c>
      <c r="T181" t="s">
        <v>1330</v>
      </c>
      <c r="U181" t="s">
        <v>1404</v>
      </c>
      <c r="V181" t="s">
        <v>1968</v>
      </c>
      <c r="W181" t="s">
        <v>1969</v>
      </c>
      <c r="X181" t="s">
        <v>1374</v>
      </c>
      <c r="Y181" t="s">
        <v>1374</v>
      </c>
      <c r="Z181">
        <v>0</v>
      </c>
      <c r="AA181">
        <v>0</v>
      </c>
      <c r="AB181">
        <v>0</v>
      </c>
      <c r="AC181" t="s">
        <v>1371</v>
      </c>
      <c r="AD181" t="s">
        <v>1371</v>
      </c>
      <c r="AE181" t="s">
        <v>1033</v>
      </c>
      <c r="AF181" t="s">
        <v>1371</v>
      </c>
      <c r="AG181" t="b">
        <v>1</v>
      </c>
      <c r="AH181" t="s">
        <v>1375</v>
      </c>
    </row>
    <row r="182" spans="1:34">
      <c r="A182" t="s">
        <v>124</v>
      </c>
      <c r="B182" t="s">
        <v>1970</v>
      </c>
      <c r="D182">
        <v>0</v>
      </c>
      <c r="E182">
        <v>39.130000000000003</v>
      </c>
      <c r="F182" t="s">
        <v>1369</v>
      </c>
      <c r="G182" t="s">
        <v>1382</v>
      </c>
      <c r="H182">
        <v>0</v>
      </c>
      <c r="I182">
        <v>0</v>
      </c>
      <c r="J182">
        <v>0</v>
      </c>
      <c r="L182">
        <v>0</v>
      </c>
      <c r="M182">
        <v>0</v>
      </c>
      <c r="N182">
        <v>10</v>
      </c>
      <c r="O182" t="s">
        <v>1377</v>
      </c>
      <c r="Q182" t="s">
        <v>1377</v>
      </c>
      <c r="R182" t="s">
        <v>1328</v>
      </c>
      <c r="S182" t="s">
        <v>1374</v>
      </c>
      <c r="T182" t="s">
        <v>1330</v>
      </c>
      <c r="U182" t="s">
        <v>1404</v>
      </c>
      <c r="V182" t="s">
        <v>1971</v>
      </c>
      <c r="W182" t="s">
        <v>1972</v>
      </c>
      <c r="X182" t="s">
        <v>1374</v>
      </c>
      <c r="Y182" t="s">
        <v>1374</v>
      </c>
      <c r="Z182">
        <v>0</v>
      </c>
      <c r="AA182">
        <v>0</v>
      </c>
      <c r="AB182">
        <v>0</v>
      </c>
      <c r="AC182" t="s">
        <v>1371</v>
      </c>
      <c r="AD182" t="s">
        <v>1371</v>
      </c>
      <c r="AE182" t="s">
        <v>1033</v>
      </c>
      <c r="AF182" t="s">
        <v>1371</v>
      </c>
      <c r="AG182" t="b">
        <v>1</v>
      </c>
      <c r="AH182" t="s">
        <v>1375</v>
      </c>
    </row>
    <row r="183" spans="1:34">
      <c r="A183" t="s">
        <v>1973</v>
      </c>
      <c r="B183" t="s">
        <v>1974</v>
      </c>
      <c r="D183">
        <v>0</v>
      </c>
      <c r="E183">
        <v>39.130000000000003</v>
      </c>
      <c r="F183" t="s">
        <v>1369</v>
      </c>
      <c r="G183" t="s">
        <v>1382</v>
      </c>
      <c r="H183">
        <v>0</v>
      </c>
      <c r="I183">
        <v>0</v>
      </c>
      <c r="J183">
        <v>0</v>
      </c>
      <c r="L183">
        <v>0</v>
      </c>
      <c r="M183">
        <v>0</v>
      </c>
      <c r="N183">
        <v>10</v>
      </c>
      <c r="O183" t="s">
        <v>1377</v>
      </c>
      <c r="Q183" t="s">
        <v>1377</v>
      </c>
      <c r="R183" t="s">
        <v>1328</v>
      </c>
      <c r="S183" t="s">
        <v>1374</v>
      </c>
      <c r="T183" t="s">
        <v>1330</v>
      </c>
      <c r="U183" t="s">
        <v>1404</v>
      </c>
      <c r="V183" t="s">
        <v>1975</v>
      </c>
      <c r="W183" t="s">
        <v>1976</v>
      </c>
      <c r="X183" t="s">
        <v>1374</v>
      </c>
      <c r="Y183" t="s">
        <v>1374</v>
      </c>
      <c r="Z183">
        <v>0</v>
      </c>
      <c r="AA183">
        <v>0</v>
      </c>
      <c r="AB183">
        <v>0</v>
      </c>
      <c r="AC183" t="s">
        <v>1371</v>
      </c>
      <c r="AD183" t="s">
        <v>1371</v>
      </c>
      <c r="AE183" t="s">
        <v>1033</v>
      </c>
      <c r="AF183" t="s">
        <v>1371</v>
      </c>
      <c r="AG183" t="b">
        <v>1</v>
      </c>
      <c r="AH183" t="s">
        <v>1375</v>
      </c>
    </row>
    <row r="184" spans="1:34">
      <c r="A184" t="s">
        <v>1977</v>
      </c>
      <c r="B184" t="s">
        <v>1978</v>
      </c>
      <c r="D184">
        <v>0</v>
      </c>
      <c r="E184">
        <v>39.130000000000003</v>
      </c>
      <c r="F184" t="s">
        <v>1369</v>
      </c>
      <c r="G184" t="s">
        <v>1382</v>
      </c>
      <c r="H184">
        <v>0</v>
      </c>
      <c r="I184">
        <v>0</v>
      </c>
      <c r="J184">
        <v>0</v>
      </c>
      <c r="L184">
        <v>0</v>
      </c>
      <c r="M184">
        <v>0</v>
      </c>
      <c r="N184">
        <v>10</v>
      </c>
      <c r="O184" t="s">
        <v>1377</v>
      </c>
      <c r="Q184" t="s">
        <v>1377</v>
      </c>
      <c r="R184" t="s">
        <v>1328</v>
      </c>
      <c r="S184" t="s">
        <v>1374</v>
      </c>
      <c r="T184" t="s">
        <v>1330</v>
      </c>
      <c r="U184" t="s">
        <v>1404</v>
      </c>
      <c r="V184" t="s">
        <v>1979</v>
      </c>
      <c r="W184" t="s">
        <v>1980</v>
      </c>
      <c r="X184" t="s">
        <v>1374</v>
      </c>
      <c r="Y184" t="s">
        <v>1374</v>
      </c>
      <c r="Z184">
        <v>0</v>
      </c>
      <c r="AA184">
        <v>0</v>
      </c>
      <c r="AB184">
        <v>0</v>
      </c>
      <c r="AC184" t="s">
        <v>1371</v>
      </c>
      <c r="AD184" t="s">
        <v>1371</v>
      </c>
      <c r="AE184" t="s">
        <v>1033</v>
      </c>
      <c r="AF184" t="s">
        <v>1371</v>
      </c>
      <c r="AG184" t="b">
        <v>1</v>
      </c>
      <c r="AH184" t="s">
        <v>1375</v>
      </c>
    </row>
    <row r="185" spans="1:34">
      <c r="A185" t="s">
        <v>1981</v>
      </c>
      <c r="B185" t="s">
        <v>1982</v>
      </c>
      <c r="D185">
        <v>0</v>
      </c>
      <c r="E185">
        <v>39.130000000000003</v>
      </c>
      <c r="F185" t="s">
        <v>1369</v>
      </c>
      <c r="G185" t="s">
        <v>1382</v>
      </c>
      <c r="H185">
        <v>0</v>
      </c>
      <c r="I185">
        <v>0</v>
      </c>
      <c r="J185">
        <v>0</v>
      </c>
      <c r="L185">
        <v>0</v>
      </c>
      <c r="M185">
        <v>0</v>
      </c>
      <c r="N185">
        <v>10</v>
      </c>
      <c r="O185" t="s">
        <v>1377</v>
      </c>
      <c r="Q185" t="s">
        <v>1377</v>
      </c>
      <c r="R185" t="s">
        <v>1328</v>
      </c>
      <c r="S185" t="s">
        <v>1374</v>
      </c>
      <c r="T185" t="s">
        <v>1330</v>
      </c>
      <c r="U185" t="s">
        <v>1404</v>
      </c>
      <c r="V185" t="s">
        <v>1983</v>
      </c>
      <c r="W185" t="s">
        <v>1984</v>
      </c>
      <c r="X185" t="s">
        <v>1374</v>
      </c>
      <c r="Y185" t="s">
        <v>1374</v>
      </c>
      <c r="Z185">
        <v>0</v>
      </c>
      <c r="AA185">
        <v>0</v>
      </c>
      <c r="AB185">
        <v>0</v>
      </c>
      <c r="AC185" t="s">
        <v>1371</v>
      </c>
      <c r="AD185" t="s">
        <v>1371</v>
      </c>
      <c r="AE185" t="s">
        <v>1033</v>
      </c>
      <c r="AF185" t="s">
        <v>1371</v>
      </c>
      <c r="AG185" t="b">
        <v>1</v>
      </c>
      <c r="AH185" t="s">
        <v>1375</v>
      </c>
    </row>
    <row r="186" spans="1:34">
      <c r="A186" t="s">
        <v>1985</v>
      </c>
      <c r="B186" t="s">
        <v>1986</v>
      </c>
      <c r="D186">
        <v>0</v>
      </c>
      <c r="E186">
        <v>39.130000000000003</v>
      </c>
      <c r="F186" t="s">
        <v>1369</v>
      </c>
      <c r="G186" t="s">
        <v>1382</v>
      </c>
      <c r="H186">
        <v>0</v>
      </c>
      <c r="I186">
        <v>0</v>
      </c>
      <c r="J186">
        <v>0</v>
      </c>
      <c r="L186">
        <v>0</v>
      </c>
      <c r="M186">
        <v>0</v>
      </c>
      <c r="N186">
        <v>10</v>
      </c>
      <c r="O186" t="s">
        <v>1377</v>
      </c>
      <c r="Q186" t="s">
        <v>1377</v>
      </c>
      <c r="R186" t="s">
        <v>1328</v>
      </c>
      <c r="S186" t="s">
        <v>1374</v>
      </c>
      <c r="T186" t="s">
        <v>1330</v>
      </c>
      <c r="U186" t="s">
        <v>1404</v>
      </c>
      <c r="V186" t="s">
        <v>1987</v>
      </c>
      <c r="W186" t="s">
        <v>1988</v>
      </c>
      <c r="X186" t="s">
        <v>1374</v>
      </c>
      <c r="Y186" t="s">
        <v>1374</v>
      </c>
      <c r="Z186">
        <v>0</v>
      </c>
      <c r="AA186">
        <v>0</v>
      </c>
      <c r="AB186">
        <v>0</v>
      </c>
      <c r="AC186" t="s">
        <v>1371</v>
      </c>
      <c r="AD186" t="s">
        <v>1371</v>
      </c>
      <c r="AE186" t="s">
        <v>1033</v>
      </c>
      <c r="AF186" t="s">
        <v>1371</v>
      </c>
      <c r="AG186" t="b">
        <v>1</v>
      </c>
      <c r="AH186" t="s">
        <v>1375</v>
      </c>
    </row>
    <row r="187" spans="1:34">
      <c r="A187" t="s">
        <v>1989</v>
      </c>
      <c r="B187" t="s">
        <v>1990</v>
      </c>
      <c r="D187">
        <v>0</v>
      </c>
      <c r="E187">
        <v>86.03</v>
      </c>
      <c r="F187" t="s">
        <v>1369</v>
      </c>
      <c r="G187" t="s">
        <v>1382</v>
      </c>
      <c r="H187">
        <v>0</v>
      </c>
      <c r="I187">
        <v>0</v>
      </c>
      <c r="J187">
        <v>0</v>
      </c>
      <c r="L187">
        <v>0</v>
      </c>
      <c r="M187">
        <v>0</v>
      </c>
      <c r="N187">
        <v>10</v>
      </c>
      <c r="O187" t="s">
        <v>1377</v>
      </c>
      <c r="Q187" t="s">
        <v>1377</v>
      </c>
      <c r="R187" t="s">
        <v>1328</v>
      </c>
      <c r="S187" t="s">
        <v>1374</v>
      </c>
      <c r="T187" t="s">
        <v>1330</v>
      </c>
      <c r="U187" t="s">
        <v>1404</v>
      </c>
      <c r="V187" t="s">
        <v>1991</v>
      </c>
      <c r="W187" t="s">
        <v>1992</v>
      </c>
      <c r="X187" t="s">
        <v>1374</v>
      </c>
      <c r="Y187" t="s">
        <v>1374</v>
      </c>
      <c r="Z187">
        <v>0</v>
      </c>
      <c r="AA187">
        <v>0</v>
      </c>
      <c r="AB187">
        <v>0</v>
      </c>
      <c r="AC187" t="s">
        <v>1371</v>
      </c>
      <c r="AD187" t="s">
        <v>1371</v>
      </c>
      <c r="AE187" t="s">
        <v>1033</v>
      </c>
      <c r="AF187" t="s">
        <v>1371</v>
      </c>
      <c r="AG187" t="b">
        <v>1</v>
      </c>
      <c r="AH187" t="s">
        <v>1375</v>
      </c>
    </row>
    <row r="188" spans="1:34">
      <c r="A188" t="s">
        <v>1993</v>
      </c>
      <c r="B188" t="s">
        <v>1994</v>
      </c>
      <c r="D188">
        <v>0</v>
      </c>
      <c r="E188">
        <v>86.03</v>
      </c>
      <c r="F188" t="s">
        <v>1369</v>
      </c>
      <c r="G188" t="s">
        <v>1382</v>
      </c>
      <c r="H188">
        <v>0</v>
      </c>
      <c r="I188">
        <v>0</v>
      </c>
      <c r="J188">
        <v>0</v>
      </c>
      <c r="L188">
        <v>0</v>
      </c>
      <c r="M188">
        <v>0</v>
      </c>
      <c r="N188">
        <v>10</v>
      </c>
      <c r="O188" t="s">
        <v>1377</v>
      </c>
      <c r="Q188" t="s">
        <v>1377</v>
      </c>
      <c r="R188" t="s">
        <v>1328</v>
      </c>
      <c r="S188" t="s">
        <v>1374</v>
      </c>
      <c r="T188" t="s">
        <v>1330</v>
      </c>
      <c r="U188" t="s">
        <v>1404</v>
      </c>
      <c r="V188" t="s">
        <v>1995</v>
      </c>
      <c r="W188" t="s">
        <v>1996</v>
      </c>
      <c r="X188" t="s">
        <v>1374</v>
      </c>
      <c r="Y188" t="s">
        <v>1374</v>
      </c>
      <c r="Z188">
        <v>0</v>
      </c>
      <c r="AA188">
        <v>0</v>
      </c>
      <c r="AB188">
        <v>0</v>
      </c>
      <c r="AC188" t="s">
        <v>1371</v>
      </c>
      <c r="AD188" t="s">
        <v>1371</v>
      </c>
      <c r="AE188" t="s">
        <v>1033</v>
      </c>
      <c r="AF188" t="s">
        <v>1371</v>
      </c>
      <c r="AG188" t="b">
        <v>1</v>
      </c>
      <c r="AH188" t="s">
        <v>1375</v>
      </c>
    </row>
    <row r="189" spans="1:34">
      <c r="A189" t="s">
        <v>1997</v>
      </c>
      <c r="B189" t="s">
        <v>1998</v>
      </c>
      <c r="D189">
        <v>0</v>
      </c>
      <c r="E189">
        <v>86.03</v>
      </c>
      <c r="F189" t="s">
        <v>1369</v>
      </c>
      <c r="G189" t="s">
        <v>1382</v>
      </c>
      <c r="H189">
        <v>0</v>
      </c>
      <c r="I189">
        <v>0</v>
      </c>
      <c r="J189">
        <v>0</v>
      </c>
      <c r="L189">
        <v>0</v>
      </c>
      <c r="M189">
        <v>0</v>
      </c>
      <c r="N189">
        <v>10</v>
      </c>
      <c r="O189" t="s">
        <v>1377</v>
      </c>
      <c r="Q189" t="s">
        <v>1377</v>
      </c>
      <c r="R189" t="s">
        <v>1328</v>
      </c>
      <c r="S189" t="s">
        <v>1374</v>
      </c>
      <c r="T189" t="s">
        <v>1330</v>
      </c>
      <c r="U189" t="s">
        <v>1404</v>
      </c>
      <c r="V189" t="s">
        <v>1999</v>
      </c>
      <c r="W189" t="s">
        <v>2000</v>
      </c>
      <c r="X189" t="s">
        <v>1374</v>
      </c>
      <c r="Y189" t="s">
        <v>1374</v>
      </c>
      <c r="Z189">
        <v>0</v>
      </c>
      <c r="AA189">
        <v>0</v>
      </c>
      <c r="AB189">
        <v>0</v>
      </c>
      <c r="AC189" t="s">
        <v>1371</v>
      </c>
      <c r="AD189" t="s">
        <v>1371</v>
      </c>
      <c r="AE189" t="s">
        <v>1033</v>
      </c>
      <c r="AF189" t="s">
        <v>1371</v>
      </c>
      <c r="AG189" t="b">
        <v>1</v>
      </c>
      <c r="AH189" t="s">
        <v>1375</v>
      </c>
    </row>
    <row r="190" spans="1:34">
      <c r="A190" t="s">
        <v>2001</v>
      </c>
      <c r="B190" t="s">
        <v>2002</v>
      </c>
      <c r="D190">
        <v>0</v>
      </c>
      <c r="E190">
        <v>86.03</v>
      </c>
      <c r="F190" t="s">
        <v>1369</v>
      </c>
      <c r="G190" t="s">
        <v>1382</v>
      </c>
      <c r="H190">
        <v>0</v>
      </c>
      <c r="I190">
        <v>0</v>
      </c>
      <c r="J190">
        <v>0</v>
      </c>
      <c r="L190">
        <v>0</v>
      </c>
      <c r="M190">
        <v>0</v>
      </c>
      <c r="N190">
        <v>10</v>
      </c>
      <c r="O190" t="s">
        <v>1377</v>
      </c>
      <c r="Q190" t="s">
        <v>1377</v>
      </c>
      <c r="R190" t="s">
        <v>1328</v>
      </c>
      <c r="S190" t="s">
        <v>1374</v>
      </c>
      <c r="T190" t="s">
        <v>1330</v>
      </c>
      <c r="U190" t="s">
        <v>1404</v>
      </c>
      <c r="V190" t="s">
        <v>2003</v>
      </c>
      <c r="W190" t="s">
        <v>2004</v>
      </c>
      <c r="X190" t="s">
        <v>1374</v>
      </c>
      <c r="Y190" t="s">
        <v>1374</v>
      </c>
      <c r="Z190">
        <v>0</v>
      </c>
      <c r="AA190">
        <v>0</v>
      </c>
      <c r="AB190">
        <v>0</v>
      </c>
      <c r="AC190" t="s">
        <v>1371</v>
      </c>
      <c r="AD190" t="s">
        <v>1371</v>
      </c>
      <c r="AE190" t="s">
        <v>1033</v>
      </c>
      <c r="AF190" t="s">
        <v>1371</v>
      </c>
      <c r="AG190" t="b">
        <v>1</v>
      </c>
      <c r="AH190" t="s">
        <v>1375</v>
      </c>
    </row>
    <row r="191" spans="1:34">
      <c r="A191" t="s">
        <v>2005</v>
      </c>
      <c r="B191" t="s">
        <v>2006</v>
      </c>
      <c r="D191">
        <v>0</v>
      </c>
      <c r="E191">
        <v>86.03</v>
      </c>
      <c r="F191" t="s">
        <v>1369</v>
      </c>
      <c r="G191" t="s">
        <v>1382</v>
      </c>
      <c r="H191">
        <v>0</v>
      </c>
      <c r="I191">
        <v>0</v>
      </c>
      <c r="J191">
        <v>0</v>
      </c>
      <c r="L191">
        <v>0</v>
      </c>
      <c r="M191">
        <v>0</v>
      </c>
      <c r="N191">
        <v>10</v>
      </c>
      <c r="O191" t="s">
        <v>1377</v>
      </c>
      <c r="Q191" t="s">
        <v>1377</v>
      </c>
      <c r="R191" t="s">
        <v>1328</v>
      </c>
      <c r="S191" t="s">
        <v>1374</v>
      </c>
      <c r="T191" t="s">
        <v>1330</v>
      </c>
      <c r="U191" t="s">
        <v>1404</v>
      </c>
      <c r="V191" t="s">
        <v>2007</v>
      </c>
      <c r="W191" t="s">
        <v>2008</v>
      </c>
      <c r="X191" t="s">
        <v>1374</v>
      </c>
      <c r="Y191" t="s">
        <v>1374</v>
      </c>
      <c r="Z191">
        <v>0</v>
      </c>
      <c r="AA191">
        <v>0</v>
      </c>
      <c r="AB191">
        <v>0</v>
      </c>
      <c r="AC191" t="s">
        <v>1371</v>
      </c>
      <c r="AD191" t="s">
        <v>1371</v>
      </c>
      <c r="AE191" t="s">
        <v>1033</v>
      </c>
      <c r="AF191" t="s">
        <v>1371</v>
      </c>
      <c r="AG191" t="b">
        <v>1</v>
      </c>
      <c r="AH191" t="s">
        <v>1375</v>
      </c>
    </row>
    <row r="192" spans="1:34">
      <c r="A192" t="s">
        <v>2009</v>
      </c>
      <c r="B192" t="s">
        <v>463</v>
      </c>
      <c r="D192">
        <v>0</v>
      </c>
      <c r="E192">
        <v>18.239999999999998</v>
      </c>
      <c r="F192" t="s">
        <v>1369</v>
      </c>
      <c r="G192" t="s">
        <v>1382</v>
      </c>
      <c r="H192">
        <v>0</v>
      </c>
      <c r="I192">
        <v>0</v>
      </c>
      <c r="J192">
        <v>0</v>
      </c>
      <c r="L192">
        <v>0</v>
      </c>
      <c r="M192">
        <v>0</v>
      </c>
      <c r="N192">
        <v>10</v>
      </c>
      <c r="O192" t="s">
        <v>1370</v>
      </c>
      <c r="Q192" t="s">
        <v>1370</v>
      </c>
      <c r="R192" t="s">
        <v>1328</v>
      </c>
      <c r="S192" t="s">
        <v>1374</v>
      </c>
      <c r="T192" t="s">
        <v>1330</v>
      </c>
      <c r="U192" t="s">
        <v>1404</v>
      </c>
      <c r="V192" t="s">
        <v>2010</v>
      </c>
      <c r="W192" t="s">
        <v>2011</v>
      </c>
      <c r="X192" t="s">
        <v>1374</v>
      </c>
      <c r="Y192" t="s">
        <v>1374</v>
      </c>
      <c r="Z192">
        <v>0</v>
      </c>
      <c r="AA192">
        <v>0</v>
      </c>
      <c r="AB192">
        <v>0</v>
      </c>
      <c r="AC192" t="s">
        <v>1371</v>
      </c>
      <c r="AD192" t="s">
        <v>1371</v>
      </c>
      <c r="AE192" t="s">
        <v>1033</v>
      </c>
      <c r="AF192" t="s">
        <v>1371</v>
      </c>
      <c r="AG192" t="b">
        <v>1</v>
      </c>
      <c r="AH192" t="s">
        <v>1375</v>
      </c>
    </row>
    <row r="193" spans="1:34">
      <c r="A193" t="s">
        <v>2012</v>
      </c>
      <c r="B193" t="s">
        <v>446</v>
      </c>
      <c r="D193">
        <v>0</v>
      </c>
      <c r="E193">
        <v>7.21</v>
      </c>
      <c r="F193" t="s">
        <v>1369</v>
      </c>
      <c r="G193" t="s">
        <v>1382</v>
      </c>
      <c r="H193">
        <v>0</v>
      </c>
      <c r="I193">
        <v>0</v>
      </c>
      <c r="J193">
        <v>0</v>
      </c>
      <c r="L193">
        <v>0</v>
      </c>
      <c r="M193">
        <v>0</v>
      </c>
      <c r="N193">
        <v>10</v>
      </c>
      <c r="O193" t="s">
        <v>1370</v>
      </c>
      <c r="Q193" t="s">
        <v>1370</v>
      </c>
      <c r="R193" t="s">
        <v>1328</v>
      </c>
      <c r="S193" t="s">
        <v>1374</v>
      </c>
      <c r="T193" t="s">
        <v>1330</v>
      </c>
      <c r="U193" t="s">
        <v>1404</v>
      </c>
      <c r="V193" t="s">
        <v>773</v>
      </c>
      <c r="W193" t="s">
        <v>774</v>
      </c>
      <c r="X193" t="s">
        <v>1374</v>
      </c>
      <c r="Y193" t="s">
        <v>1374</v>
      </c>
      <c r="Z193">
        <v>0</v>
      </c>
      <c r="AA193">
        <v>0</v>
      </c>
      <c r="AB193">
        <v>0</v>
      </c>
      <c r="AC193" t="s">
        <v>1371</v>
      </c>
      <c r="AD193" t="s">
        <v>1371</v>
      </c>
      <c r="AE193" t="s">
        <v>1033</v>
      </c>
      <c r="AF193" t="s">
        <v>1371</v>
      </c>
      <c r="AG193" t="b">
        <v>1</v>
      </c>
      <c r="AH193" t="s">
        <v>1375</v>
      </c>
    </row>
    <row r="194" spans="1:34">
      <c r="A194" t="s">
        <v>2013</v>
      </c>
      <c r="B194" t="s">
        <v>454</v>
      </c>
      <c r="D194">
        <v>0</v>
      </c>
      <c r="E194">
        <v>36.19</v>
      </c>
      <c r="F194" t="s">
        <v>1369</v>
      </c>
      <c r="G194" t="s">
        <v>1382</v>
      </c>
      <c r="H194">
        <v>0</v>
      </c>
      <c r="I194">
        <v>0</v>
      </c>
      <c r="J194">
        <v>0</v>
      </c>
      <c r="L194">
        <v>0</v>
      </c>
      <c r="M194">
        <v>0</v>
      </c>
      <c r="N194">
        <v>10</v>
      </c>
      <c r="O194" t="s">
        <v>1370</v>
      </c>
      <c r="Q194" t="s">
        <v>1370</v>
      </c>
      <c r="R194" t="s">
        <v>1328</v>
      </c>
      <c r="S194" t="s">
        <v>1374</v>
      </c>
      <c r="T194" t="s">
        <v>1330</v>
      </c>
      <c r="U194" t="s">
        <v>1404</v>
      </c>
      <c r="V194" t="s">
        <v>2014</v>
      </c>
      <c r="W194" t="s">
        <v>2015</v>
      </c>
      <c r="X194" t="s">
        <v>1374</v>
      </c>
      <c r="Y194" t="s">
        <v>1374</v>
      </c>
      <c r="Z194">
        <v>0</v>
      </c>
      <c r="AA194">
        <v>0</v>
      </c>
      <c r="AB194">
        <v>0</v>
      </c>
      <c r="AC194" t="s">
        <v>1371</v>
      </c>
      <c r="AD194" t="s">
        <v>1371</v>
      </c>
      <c r="AE194" t="s">
        <v>1033</v>
      </c>
      <c r="AF194" t="s">
        <v>1371</v>
      </c>
      <c r="AG194" t="b">
        <v>1</v>
      </c>
      <c r="AH194" t="s">
        <v>1375</v>
      </c>
    </row>
    <row r="195" spans="1:34">
      <c r="A195" t="s">
        <v>2016</v>
      </c>
      <c r="B195" t="s">
        <v>464</v>
      </c>
      <c r="D195">
        <v>0</v>
      </c>
      <c r="E195">
        <v>20.84</v>
      </c>
      <c r="F195" t="s">
        <v>1369</v>
      </c>
      <c r="G195" t="s">
        <v>1382</v>
      </c>
      <c r="H195">
        <v>0</v>
      </c>
      <c r="I195">
        <v>0</v>
      </c>
      <c r="J195">
        <v>0</v>
      </c>
      <c r="L195">
        <v>0</v>
      </c>
      <c r="M195">
        <v>0</v>
      </c>
      <c r="N195">
        <v>10</v>
      </c>
      <c r="O195" t="s">
        <v>1370</v>
      </c>
      <c r="Q195" t="s">
        <v>1370</v>
      </c>
      <c r="R195" t="s">
        <v>1328</v>
      </c>
      <c r="S195" t="s">
        <v>1374</v>
      </c>
      <c r="T195" t="s">
        <v>1330</v>
      </c>
      <c r="U195" t="s">
        <v>1404</v>
      </c>
      <c r="V195" t="s">
        <v>2017</v>
      </c>
      <c r="W195" t="s">
        <v>2018</v>
      </c>
      <c r="X195" t="s">
        <v>1374</v>
      </c>
      <c r="Y195" t="s">
        <v>1374</v>
      </c>
      <c r="Z195">
        <v>0</v>
      </c>
      <c r="AA195">
        <v>0</v>
      </c>
      <c r="AB195">
        <v>0</v>
      </c>
      <c r="AC195" t="s">
        <v>1371</v>
      </c>
      <c r="AD195" t="s">
        <v>1371</v>
      </c>
      <c r="AE195" t="s">
        <v>1033</v>
      </c>
      <c r="AF195" t="s">
        <v>1371</v>
      </c>
      <c r="AG195" t="b">
        <v>1</v>
      </c>
      <c r="AH195" t="s">
        <v>1375</v>
      </c>
    </row>
    <row r="196" spans="1:34">
      <c r="A196" t="s">
        <v>2019</v>
      </c>
      <c r="B196" t="s">
        <v>447</v>
      </c>
      <c r="D196">
        <v>0</v>
      </c>
      <c r="E196">
        <v>7.91</v>
      </c>
      <c r="F196" t="s">
        <v>1369</v>
      </c>
      <c r="G196" t="s">
        <v>1382</v>
      </c>
      <c r="H196">
        <v>0</v>
      </c>
      <c r="I196">
        <v>0</v>
      </c>
      <c r="J196">
        <v>0</v>
      </c>
      <c r="L196">
        <v>0</v>
      </c>
      <c r="M196">
        <v>0</v>
      </c>
      <c r="N196">
        <v>10</v>
      </c>
      <c r="O196" t="s">
        <v>1370</v>
      </c>
      <c r="Q196" t="s">
        <v>1370</v>
      </c>
      <c r="R196" t="s">
        <v>1328</v>
      </c>
      <c r="S196" t="s">
        <v>1374</v>
      </c>
      <c r="T196" t="s">
        <v>1330</v>
      </c>
      <c r="U196" t="s">
        <v>1404</v>
      </c>
      <c r="V196" t="s">
        <v>776</v>
      </c>
      <c r="W196" t="s">
        <v>777</v>
      </c>
      <c r="X196" t="s">
        <v>1374</v>
      </c>
      <c r="Y196" t="s">
        <v>1374</v>
      </c>
      <c r="Z196">
        <v>0</v>
      </c>
      <c r="AA196">
        <v>0</v>
      </c>
      <c r="AB196">
        <v>0</v>
      </c>
      <c r="AC196" t="s">
        <v>1371</v>
      </c>
      <c r="AD196" t="s">
        <v>1371</v>
      </c>
      <c r="AE196" t="s">
        <v>1033</v>
      </c>
      <c r="AF196" t="s">
        <v>1371</v>
      </c>
      <c r="AG196" t="b">
        <v>1</v>
      </c>
      <c r="AH196" t="s">
        <v>1375</v>
      </c>
    </row>
    <row r="197" spans="1:34">
      <c r="A197" t="s">
        <v>2020</v>
      </c>
      <c r="B197" t="s">
        <v>455</v>
      </c>
      <c r="D197">
        <v>0</v>
      </c>
      <c r="E197">
        <v>41.58</v>
      </c>
      <c r="F197" t="s">
        <v>1369</v>
      </c>
      <c r="G197" t="s">
        <v>1382</v>
      </c>
      <c r="H197">
        <v>0</v>
      </c>
      <c r="I197">
        <v>0</v>
      </c>
      <c r="J197">
        <v>0</v>
      </c>
      <c r="L197">
        <v>0</v>
      </c>
      <c r="M197">
        <v>0</v>
      </c>
      <c r="N197">
        <v>10</v>
      </c>
      <c r="O197" t="s">
        <v>1370</v>
      </c>
      <c r="Q197" t="s">
        <v>1370</v>
      </c>
      <c r="R197" t="s">
        <v>1328</v>
      </c>
      <c r="S197" t="s">
        <v>1374</v>
      </c>
      <c r="T197" t="s">
        <v>1330</v>
      </c>
      <c r="U197" t="s">
        <v>1404</v>
      </c>
      <c r="V197" t="s">
        <v>2021</v>
      </c>
      <c r="W197" t="s">
        <v>2022</v>
      </c>
      <c r="X197" t="s">
        <v>1374</v>
      </c>
      <c r="Y197" t="s">
        <v>1374</v>
      </c>
      <c r="Z197">
        <v>0</v>
      </c>
      <c r="AA197">
        <v>0</v>
      </c>
      <c r="AB197">
        <v>0</v>
      </c>
      <c r="AC197" t="s">
        <v>1371</v>
      </c>
      <c r="AD197" t="s">
        <v>1371</v>
      </c>
      <c r="AE197" t="s">
        <v>1033</v>
      </c>
      <c r="AF197" t="s">
        <v>1371</v>
      </c>
      <c r="AG197" t="b">
        <v>1</v>
      </c>
      <c r="AH197" t="s">
        <v>1375</v>
      </c>
    </row>
    <row r="198" spans="1:34">
      <c r="A198" t="s">
        <v>2023</v>
      </c>
      <c r="B198" t="s">
        <v>465</v>
      </c>
      <c r="D198">
        <v>0</v>
      </c>
      <c r="E198">
        <v>23.72</v>
      </c>
      <c r="F198" t="s">
        <v>1369</v>
      </c>
      <c r="G198" t="s">
        <v>1382</v>
      </c>
      <c r="H198">
        <v>0</v>
      </c>
      <c r="I198">
        <v>0</v>
      </c>
      <c r="J198">
        <v>0</v>
      </c>
      <c r="L198">
        <v>0</v>
      </c>
      <c r="M198">
        <v>0</v>
      </c>
      <c r="N198">
        <v>10</v>
      </c>
      <c r="O198" t="s">
        <v>1370</v>
      </c>
      <c r="Q198" t="s">
        <v>1370</v>
      </c>
      <c r="R198" t="s">
        <v>1328</v>
      </c>
      <c r="S198" t="s">
        <v>1374</v>
      </c>
      <c r="T198" t="s">
        <v>1330</v>
      </c>
      <c r="U198" t="s">
        <v>1404</v>
      </c>
      <c r="V198" t="s">
        <v>2024</v>
      </c>
      <c r="W198" t="s">
        <v>2025</v>
      </c>
      <c r="X198" t="s">
        <v>1374</v>
      </c>
      <c r="Y198" t="s">
        <v>1374</v>
      </c>
      <c r="Z198">
        <v>0</v>
      </c>
      <c r="AA198">
        <v>0</v>
      </c>
      <c r="AB198">
        <v>0</v>
      </c>
      <c r="AC198" t="s">
        <v>1371</v>
      </c>
      <c r="AD198" t="s">
        <v>1371</v>
      </c>
      <c r="AE198" t="s">
        <v>1033</v>
      </c>
      <c r="AF198" t="s">
        <v>1371</v>
      </c>
      <c r="AG198" t="b">
        <v>1</v>
      </c>
      <c r="AH198" t="s">
        <v>1375</v>
      </c>
    </row>
    <row r="199" spans="1:34">
      <c r="A199" t="s">
        <v>2026</v>
      </c>
      <c r="B199" t="s">
        <v>448</v>
      </c>
      <c r="D199">
        <v>0</v>
      </c>
      <c r="E199">
        <v>9.73</v>
      </c>
      <c r="F199" t="s">
        <v>1369</v>
      </c>
      <c r="G199" t="s">
        <v>1382</v>
      </c>
      <c r="H199">
        <v>0</v>
      </c>
      <c r="I199">
        <v>0</v>
      </c>
      <c r="J199">
        <v>0</v>
      </c>
      <c r="L199">
        <v>0</v>
      </c>
      <c r="M199">
        <v>0</v>
      </c>
      <c r="N199">
        <v>10</v>
      </c>
      <c r="O199" t="s">
        <v>1370</v>
      </c>
      <c r="Q199" t="s">
        <v>1370</v>
      </c>
      <c r="R199" t="s">
        <v>1328</v>
      </c>
      <c r="S199" t="s">
        <v>1374</v>
      </c>
      <c r="T199" t="s">
        <v>1330</v>
      </c>
      <c r="U199" t="s">
        <v>1404</v>
      </c>
      <c r="V199" t="s">
        <v>778</v>
      </c>
      <c r="W199" t="s">
        <v>779</v>
      </c>
      <c r="X199" t="s">
        <v>1374</v>
      </c>
      <c r="Y199" t="s">
        <v>1374</v>
      </c>
      <c r="Z199">
        <v>0</v>
      </c>
      <c r="AA199">
        <v>0</v>
      </c>
      <c r="AB199">
        <v>0</v>
      </c>
      <c r="AC199" t="s">
        <v>1371</v>
      </c>
      <c r="AD199" t="s">
        <v>1371</v>
      </c>
      <c r="AE199" t="s">
        <v>1033</v>
      </c>
      <c r="AF199" t="s">
        <v>1371</v>
      </c>
      <c r="AG199" t="b">
        <v>1</v>
      </c>
      <c r="AH199" t="s">
        <v>1375</v>
      </c>
    </row>
    <row r="200" spans="1:34">
      <c r="A200" t="s">
        <v>2027</v>
      </c>
      <c r="B200" t="s">
        <v>456</v>
      </c>
      <c r="D200">
        <v>0</v>
      </c>
      <c r="E200">
        <v>50.61</v>
      </c>
      <c r="F200" t="s">
        <v>1369</v>
      </c>
      <c r="G200" t="s">
        <v>1382</v>
      </c>
      <c r="H200">
        <v>0</v>
      </c>
      <c r="I200">
        <v>0</v>
      </c>
      <c r="J200">
        <v>0</v>
      </c>
      <c r="L200">
        <v>0</v>
      </c>
      <c r="M200">
        <v>0</v>
      </c>
      <c r="N200">
        <v>10</v>
      </c>
      <c r="O200" t="s">
        <v>1370</v>
      </c>
      <c r="Q200" t="s">
        <v>1370</v>
      </c>
      <c r="R200" t="s">
        <v>1328</v>
      </c>
      <c r="S200" t="s">
        <v>1374</v>
      </c>
      <c r="T200" t="s">
        <v>1330</v>
      </c>
      <c r="U200" t="s">
        <v>1404</v>
      </c>
      <c r="V200" t="s">
        <v>2028</v>
      </c>
      <c r="W200" t="s">
        <v>2029</v>
      </c>
      <c r="X200" t="s">
        <v>1374</v>
      </c>
      <c r="Y200" t="s">
        <v>1374</v>
      </c>
      <c r="Z200">
        <v>0</v>
      </c>
      <c r="AA200">
        <v>0</v>
      </c>
      <c r="AB200">
        <v>0</v>
      </c>
      <c r="AC200" t="s">
        <v>1371</v>
      </c>
      <c r="AD200" t="s">
        <v>1371</v>
      </c>
      <c r="AE200" t="s">
        <v>1033</v>
      </c>
      <c r="AF200" t="s">
        <v>1371</v>
      </c>
      <c r="AG200" t="b">
        <v>1</v>
      </c>
      <c r="AH200" t="s">
        <v>1375</v>
      </c>
    </row>
    <row r="201" spans="1:34">
      <c r="A201" t="s">
        <v>2030</v>
      </c>
      <c r="B201" t="s">
        <v>466</v>
      </c>
      <c r="D201">
        <v>0</v>
      </c>
      <c r="E201">
        <v>25.52</v>
      </c>
      <c r="F201" t="s">
        <v>1369</v>
      </c>
      <c r="G201" t="s">
        <v>1382</v>
      </c>
      <c r="H201">
        <v>0</v>
      </c>
      <c r="I201">
        <v>0</v>
      </c>
      <c r="J201">
        <v>0</v>
      </c>
      <c r="L201">
        <v>0</v>
      </c>
      <c r="M201">
        <v>0</v>
      </c>
      <c r="N201">
        <v>10</v>
      </c>
      <c r="O201" t="s">
        <v>1370</v>
      </c>
      <c r="Q201" t="s">
        <v>1370</v>
      </c>
      <c r="R201" t="s">
        <v>1328</v>
      </c>
      <c r="S201" t="s">
        <v>1374</v>
      </c>
      <c r="T201" t="s">
        <v>1330</v>
      </c>
      <c r="U201" t="s">
        <v>1404</v>
      </c>
      <c r="V201" t="s">
        <v>2031</v>
      </c>
      <c r="W201" t="s">
        <v>2032</v>
      </c>
      <c r="X201" t="s">
        <v>1374</v>
      </c>
      <c r="Y201" t="s">
        <v>1374</v>
      </c>
      <c r="Z201">
        <v>0</v>
      </c>
      <c r="AA201">
        <v>0</v>
      </c>
      <c r="AB201">
        <v>0</v>
      </c>
      <c r="AC201" t="s">
        <v>1371</v>
      </c>
      <c r="AD201" t="s">
        <v>1371</v>
      </c>
      <c r="AE201" t="s">
        <v>1033</v>
      </c>
      <c r="AF201" t="s">
        <v>1371</v>
      </c>
      <c r="AG201" t="b">
        <v>1</v>
      </c>
      <c r="AH201" t="s">
        <v>1375</v>
      </c>
    </row>
    <row r="202" spans="1:34">
      <c r="A202" t="s">
        <v>2033</v>
      </c>
      <c r="B202" t="s">
        <v>449</v>
      </c>
      <c r="D202">
        <v>0</v>
      </c>
      <c r="E202">
        <v>11.62</v>
      </c>
      <c r="F202" t="s">
        <v>1369</v>
      </c>
      <c r="G202" t="s">
        <v>1382</v>
      </c>
      <c r="H202">
        <v>0</v>
      </c>
      <c r="I202">
        <v>0</v>
      </c>
      <c r="J202">
        <v>0</v>
      </c>
      <c r="L202">
        <v>0</v>
      </c>
      <c r="M202">
        <v>0</v>
      </c>
      <c r="N202">
        <v>10</v>
      </c>
      <c r="O202" t="s">
        <v>1370</v>
      </c>
      <c r="Q202" t="s">
        <v>1370</v>
      </c>
      <c r="R202" t="s">
        <v>1328</v>
      </c>
      <c r="S202" t="s">
        <v>1374</v>
      </c>
      <c r="T202" t="s">
        <v>1330</v>
      </c>
      <c r="U202" t="s">
        <v>1404</v>
      </c>
      <c r="V202" t="s">
        <v>780</v>
      </c>
      <c r="W202" t="s">
        <v>781</v>
      </c>
      <c r="X202" t="s">
        <v>1374</v>
      </c>
      <c r="Y202" t="s">
        <v>1374</v>
      </c>
      <c r="Z202">
        <v>0</v>
      </c>
      <c r="AA202">
        <v>0</v>
      </c>
      <c r="AB202">
        <v>0</v>
      </c>
      <c r="AC202" t="s">
        <v>1371</v>
      </c>
      <c r="AD202" t="s">
        <v>1371</v>
      </c>
      <c r="AE202" t="s">
        <v>1033</v>
      </c>
      <c r="AF202" t="s">
        <v>1371</v>
      </c>
      <c r="AG202" t="b">
        <v>1</v>
      </c>
      <c r="AH202" t="s">
        <v>1375</v>
      </c>
    </row>
    <row r="203" spans="1:34">
      <c r="A203" t="s">
        <v>2034</v>
      </c>
      <c r="B203" t="s">
        <v>457</v>
      </c>
      <c r="D203">
        <v>0</v>
      </c>
      <c r="E203">
        <v>60.69</v>
      </c>
      <c r="F203" t="s">
        <v>1369</v>
      </c>
      <c r="G203" t="s">
        <v>1382</v>
      </c>
      <c r="H203">
        <v>0</v>
      </c>
      <c r="I203">
        <v>0</v>
      </c>
      <c r="J203">
        <v>0</v>
      </c>
      <c r="L203">
        <v>0</v>
      </c>
      <c r="M203">
        <v>0</v>
      </c>
      <c r="N203">
        <v>10</v>
      </c>
      <c r="O203" t="s">
        <v>1370</v>
      </c>
      <c r="Q203" t="s">
        <v>1370</v>
      </c>
      <c r="R203" t="s">
        <v>1328</v>
      </c>
      <c r="S203" t="s">
        <v>1374</v>
      </c>
      <c r="T203" t="s">
        <v>1330</v>
      </c>
      <c r="U203" t="s">
        <v>1404</v>
      </c>
      <c r="V203" t="s">
        <v>2035</v>
      </c>
      <c r="W203" t="s">
        <v>2036</v>
      </c>
      <c r="X203" t="s">
        <v>1374</v>
      </c>
      <c r="Y203" t="s">
        <v>1374</v>
      </c>
      <c r="Z203">
        <v>0</v>
      </c>
      <c r="AA203">
        <v>0</v>
      </c>
      <c r="AB203">
        <v>0</v>
      </c>
      <c r="AC203" t="s">
        <v>1371</v>
      </c>
      <c r="AD203" t="s">
        <v>1371</v>
      </c>
      <c r="AE203" t="s">
        <v>1033</v>
      </c>
      <c r="AF203" t="s">
        <v>1371</v>
      </c>
      <c r="AG203" t="b">
        <v>1</v>
      </c>
      <c r="AH203" t="s">
        <v>1375</v>
      </c>
    </row>
    <row r="204" spans="1:34">
      <c r="A204" t="s">
        <v>2037</v>
      </c>
      <c r="B204" t="s">
        <v>467</v>
      </c>
      <c r="D204">
        <v>0</v>
      </c>
      <c r="E204">
        <v>27.9</v>
      </c>
      <c r="F204" t="s">
        <v>1369</v>
      </c>
      <c r="G204" t="s">
        <v>1382</v>
      </c>
      <c r="H204">
        <v>0</v>
      </c>
      <c r="I204">
        <v>0</v>
      </c>
      <c r="J204">
        <v>0</v>
      </c>
      <c r="L204">
        <v>0</v>
      </c>
      <c r="M204">
        <v>0</v>
      </c>
      <c r="N204">
        <v>10</v>
      </c>
      <c r="O204" t="s">
        <v>1370</v>
      </c>
      <c r="Q204" t="s">
        <v>1370</v>
      </c>
      <c r="R204" t="s">
        <v>1328</v>
      </c>
      <c r="S204" t="s">
        <v>1374</v>
      </c>
      <c r="T204" t="s">
        <v>1330</v>
      </c>
      <c r="U204" t="s">
        <v>1404</v>
      </c>
      <c r="V204" t="s">
        <v>2038</v>
      </c>
      <c r="W204" t="s">
        <v>2039</v>
      </c>
      <c r="X204" t="s">
        <v>1374</v>
      </c>
      <c r="Y204" t="s">
        <v>1374</v>
      </c>
      <c r="Z204">
        <v>0</v>
      </c>
      <c r="AA204">
        <v>0</v>
      </c>
      <c r="AB204">
        <v>0</v>
      </c>
      <c r="AC204" t="s">
        <v>1371</v>
      </c>
      <c r="AD204" t="s">
        <v>1371</v>
      </c>
      <c r="AE204" t="s">
        <v>1033</v>
      </c>
      <c r="AF204" t="s">
        <v>1371</v>
      </c>
      <c r="AG204" t="b">
        <v>1</v>
      </c>
      <c r="AH204" t="s">
        <v>1375</v>
      </c>
    </row>
    <row r="205" spans="1:34">
      <c r="A205" t="s">
        <v>2040</v>
      </c>
      <c r="B205" t="s">
        <v>450</v>
      </c>
      <c r="D205">
        <v>0</v>
      </c>
      <c r="E205">
        <v>12.74</v>
      </c>
      <c r="F205" t="s">
        <v>1369</v>
      </c>
      <c r="G205" t="s">
        <v>1382</v>
      </c>
      <c r="H205">
        <v>0</v>
      </c>
      <c r="I205">
        <v>0</v>
      </c>
      <c r="J205">
        <v>0</v>
      </c>
      <c r="L205">
        <v>0</v>
      </c>
      <c r="M205">
        <v>0</v>
      </c>
      <c r="N205">
        <v>10</v>
      </c>
      <c r="O205" t="s">
        <v>1370</v>
      </c>
      <c r="Q205" t="s">
        <v>1370</v>
      </c>
      <c r="R205" t="s">
        <v>1328</v>
      </c>
      <c r="S205" t="s">
        <v>1374</v>
      </c>
      <c r="T205" t="s">
        <v>1330</v>
      </c>
      <c r="U205" t="s">
        <v>1404</v>
      </c>
      <c r="V205" t="s">
        <v>2041</v>
      </c>
      <c r="W205" t="s">
        <v>2042</v>
      </c>
      <c r="X205" t="s">
        <v>1374</v>
      </c>
      <c r="Y205" t="s">
        <v>1374</v>
      </c>
      <c r="Z205">
        <v>0</v>
      </c>
      <c r="AA205">
        <v>0</v>
      </c>
      <c r="AB205">
        <v>0</v>
      </c>
      <c r="AC205" t="s">
        <v>1371</v>
      </c>
      <c r="AD205" t="s">
        <v>1371</v>
      </c>
      <c r="AE205" t="s">
        <v>1033</v>
      </c>
      <c r="AF205" t="s">
        <v>1371</v>
      </c>
      <c r="AG205" t="b">
        <v>1</v>
      </c>
      <c r="AH205" t="s">
        <v>1375</v>
      </c>
    </row>
    <row r="206" spans="1:34">
      <c r="A206" t="s">
        <v>2043</v>
      </c>
      <c r="B206" t="s">
        <v>458</v>
      </c>
      <c r="D206">
        <v>0</v>
      </c>
      <c r="E206">
        <v>63.21</v>
      </c>
      <c r="F206" t="s">
        <v>1369</v>
      </c>
      <c r="G206" t="s">
        <v>1382</v>
      </c>
      <c r="H206">
        <v>0</v>
      </c>
      <c r="I206">
        <v>0</v>
      </c>
      <c r="J206">
        <v>0</v>
      </c>
      <c r="L206">
        <v>0</v>
      </c>
      <c r="M206">
        <v>0</v>
      </c>
      <c r="N206">
        <v>10</v>
      </c>
      <c r="O206" t="s">
        <v>1370</v>
      </c>
      <c r="Q206" t="s">
        <v>1370</v>
      </c>
      <c r="R206" t="s">
        <v>1328</v>
      </c>
      <c r="S206" t="s">
        <v>1374</v>
      </c>
      <c r="T206" t="s">
        <v>1330</v>
      </c>
      <c r="U206" t="s">
        <v>1404</v>
      </c>
      <c r="V206" t="s">
        <v>2044</v>
      </c>
      <c r="W206" t="s">
        <v>2045</v>
      </c>
      <c r="X206" t="s">
        <v>1374</v>
      </c>
      <c r="Y206" t="s">
        <v>1374</v>
      </c>
      <c r="Z206">
        <v>0</v>
      </c>
      <c r="AA206">
        <v>0</v>
      </c>
      <c r="AB206">
        <v>0</v>
      </c>
      <c r="AC206" t="s">
        <v>1371</v>
      </c>
      <c r="AD206" t="s">
        <v>1371</v>
      </c>
      <c r="AE206" t="s">
        <v>1033</v>
      </c>
      <c r="AF206" t="s">
        <v>1371</v>
      </c>
      <c r="AG206" t="b">
        <v>1</v>
      </c>
      <c r="AH206" t="s">
        <v>1375</v>
      </c>
    </row>
    <row r="207" spans="1:34">
      <c r="A207" t="s">
        <v>2046</v>
      </c>
      <c r="B207" t="s">
        <v>468</v>
      </c>
      <c r="D207">
        <v>0</v>
      </c>
      <c r="E207">
        <v>40.299999999999997</v>
      </c>
      <c r="F207" t="s">
        <v>1369</v>
      </c>
      <c r="G207" t="s">
        <v>1382</v>
      </c>
      <c r="H207">
        <v>0</v>
      </c>
      <c r="I207">
        <v>0</v>
      </c>
      <c r="J207">
        <v>0</v>
      </c>
      <c r="L207">
        <v>0</v>
      </c>
      <c r="M207">
        <v>0</v>
      </c>
      <c r="N207">
        <v>10</v>
      </c>
      <c r="O207" t="s">
        <v>1370</v>
      </c>
      <c r="Q207" t="s">
        <v>1370</v>
      </c>
      <c r="R207" t="s">
        <v>1328</v>
      </c>
      <c r="S207" t="s">
        <v>1374</v>
      </c>
      <c r="T207" t="s">
        <v>1330</v>
      </c>
      <c r="U207" t="s">
        <v>1404</v>
      </c>
      <c r="V207" t="s">
        <v>2047</v>
      </c>
      <c r="W207" t="s">
        <v>2048</v>
      </c>
      <c r="X207" t="s">
        <v>1374</v>
      </c>
      <c r="Y207" t="s">
        <v>1374</v>
      </c>
      <c r="Z207">
        <v>0</v>
      </c>
      <c r="AA207">
        <v>0</v>
      </c>
      <c r="AB207">
        <v>0</v>
      </c>
      <c r="AC207" t="s">
        <v>1371</v>
      </c>
      <c r="AD207" t="s">
        <v>1371</v>
      </c>
      <c r="AE207" t="s">
        <v>1033</v>
      </c>
      <c r="AF207" t="s">
        <v>1371</v>
      </c>
      <c r="AG207" t="b">
        <v>1</v>
      </c>
      <c r="AH207" t="s">
        <v>1375</v>
      </c>
    </row>
    <row r="208" spans="1:34">
      <c r="A208" t="s">
        <v>2049</v>
      </c>
      <c r="B208" t="s">
        <v>459</v>
      </c>
      <c r="D208">
        <v>0</v>
      </c>
      <c r="E208">
        <v>88.41</v>
      </c>
      <c r="F208" t="s">
        <v>1369</v>
      </c>
      <c r="G208" t="s">
        <v>1382</v>
      </c>
      <c r="H208">
        <v>0</v>
      </c>
      <c r="I208">
        <v>0</v>
      </c>
      <c r="J208">
        <v>0</v>
      </c>
      <c r="L208">
        <v>0</v>
      </c>
      <c r="M208">
        <v>0</v>
      </c>
      <c r="N208">
        <v>10</v>
      </c>
      <c r="O208" t="s">
        <v>1370</v>
      </c>
      <c r="Q208" t="s">
        <v>1370</v>
      </c>
      <c r="R208" t="s">
        <v>1328</v>
      </c>
      <c r="S208" t="s">
        <v>1374</v>
      </c>
      <c r="T208" t="s">
        <v>1330</v>
      </c>
      <c r="U208" t="s">
        <v>1404</v>
      </c>
      <c r="V208" t="s">
        <v>2050</v>
      </c>
      <c r="W208" t="s">
        <v>2051</v>
      </c>
      <c r="X208" t="s">
        <v>1374</v>
      </c>
      <c r="Y208" t="s">
        <v>1374</v>
      </c>
      <c r="Z208">
        <v>0</v>
      </c>
      <c r="AA208">
        <v>0</v>
      </c>
      <c r="AB208">
        <v>0</v>
      </c>
      <c r="AC208" t="s">
        <v>1371</v>
      </c>
      <c r="AD208" t="s">
        <v>1371</v>
      </c>
      <c r="AE208" t="s">
        <v>1033</v>
      </c>
      <c r="AF208" t="s">
        <v>1371</v>
      </c>
      <c r="AG208" t="b">
        <v>1</v>
      </c>
      <c r="AH208" t="s">
        <v>1375</v>
      </c>
    </row>
    <row r="209" spans="1:34">
      <c r="A209" t="s">
        <v>2052</v>
      </c>
      <c r="B209" t="s">
        <v>461</v>
      </c>
      <c r="D209">
        <v>0</v>
      </c>
      <c r="E209">
        <v>11.46</v>
      </c>
      <c r="F209" t="s">
        <v>1369</v>
      </c>
      <c r="G209" t="s">
        <v>1382</v>
      </c>
      <c r="H209">
        <v>0</v>
      </c>
      <c r="I209">
        <v>0</v>
      </c>
      <c r="J209">
        <v>0</v>
      </c>
      <c r="L209">
        <v>0</v>
      </c>
      <c r="M209">
        <v>0</v>
      </c>
      <c r="N209">
        <v>10</v>
      </c>
      <c r="O209" t="s">
        <v>1370</v>
      </c>
      <c r="Q209" t="s">
        <v>1370</v>
      </c>
      <c r="R209" t="s">
        <v>1328</v>
      </c>
      <c r="S209" t="s">
        <v>1374</v>
      </c>
      <c r="T209" t="s">
        <v>1330</v>
      </c>
      <c r="U209" t="s">
        <v>1404</v>
      </c>
      <c r="V209" t="s">
        <v>2053</v>
      </c>
      <c r="W209" t="s">
        <v>2054</v>
      </c>
      <c r="X209" t="s">
        <v>1374</v>
      </c>
      <c r="Y209" t="s">
        <v>1374</v>
      </c>
      <c r="Z209">
        <v>0</v>
      </c>
      <c r="AA209">
        <v>0</v>
      </c>
      <c r="AB209">
        <v>0</v>
      </c>
      <c r="AC209" t="s">
        <v>1371</v>
      </c>
      <c r="AD209" t="s">
        <v>1371</v>
      </c>
      <c r="AE209" t="s">
        <v>1033</v>
      </c>
      <c r="AF209" t="s">
        <v>1371</v>
      </c>
      <c r="AG209" t="b">
        <v>1</v>
      </c>
      <c r="AH209" t="s">
        <v>1375</v>
      </c>
    </row>
    <row r="210" spans="1:34">
      <c r="A210" t="s">
        <v>2055</v>
      </c>
      <c r="B210" t="s">
        <v>444</v>
      </c>
      <c r="D210">
        <v>0</v>
      </c>
      <c r="E210">
        <v>4.9000000000000004</v>
      </c>
      <c r="F210" t="s">
        <v>1369</v>
      </c>
      <c r="G210" t="s">
        <v>1382</v>
      </c>
      <c r="H210">
        <v>0</v>
      </c>
      <c r="I210">
        <v>0</v>
      </c>
      <c r="J210">
        <v>0</v>
      </c>
      <c r="L210">
        <v>0</v>
      </c>
      <c r="M210">
        <v>0</v>
      </c>
      <c r="N210">
        <v>10</v>
      </c>
      <c r="O210" t="s">
        <v>1370</v>
      </c>
      <c r="Q210" t="s">
        <v>1370</v>
      </c>
      <c r="R210" t="s">
        <v>1328</v>
      </c>
      <c r="S210" t="s">
        <v>1374</v>
      </c>
      <c r="T210" t="s">
        <v>1330</v>
      </c>
      <c r="U210" t="s">
        <v>1404</v>
      </c>
      <c r="V210" t="s">
        <v>761</v>
      </c>
      <c r="W210" t="s">
        <v>762</v>
      </c>
      <c r="X210" t="s">
        <v>1374</v>
      </c>
      <c r="Y210" t="s">
        <v>1374</v>
      </c>
      <c r="Z210">
        <v>0</v>
      </c>
      <c r="AA210">
        <v>0</v>
      </c>
      <c r="AB210">
        <v>0</v>
      </c>
      <c r="AC210" t="s">
        <v>1371</v>
      </c>
      <c r="AD210" t="s">
        <v>1371</v>
      </c>
      <c r="AE210" t="s">
        <v>1033</v>
      </c>
      <c r="AF210" t="s">
        <v>1371</v>
      </c>
      <c r="AG210" t="b">
        <v>1</v>
      </c>
      <c r="AH210" t="s">
        <v>1375</v>
      </c>
    </row>
    <row r="211" spans="1:34">
      <c r="A211" t="s">
        <v>2056</v>
      </c>
      <c r="B211" t="s">
        <v>452</v>
      </c>
      <c r="D211">
        <v>0</v>
      </c>
      <c r="E211">
        <v>20.23</v>
      </c>
      <c r="F211" t="s">
        <v>1369</v>
      </c>
      <c r="G211" t="s">
        <v>1382</v>
      </c>
      <c r="H211">
        <v>0</v>
      </c>
      <c r="I211">
        <v>0</v>
      </c>
      <c r="J211">
        <v>0</v>
      </c>
      <c r="L211">
        <v>0</v>
      </c>
      <c r="M211">
        <v>0</v>
      </c>
      <c r="N211">
        <v>10</v>
      </c>
      <c r="O211" t="s">
        <v>1370</v>
      </c>
      <c r="Q211" t="s">
        <v>1370</v>
      </c>
      <c r="R211" t="s">
        <v>1328</v>
      </c>
      <c r="S211" t="s">
        <v>1374</v>
      </c>
      <c r="T211" t="s">
        <v>1330</v>
      </c>
      <c r="U211" t="s">
        <v>1404</v>
      </c>
      <c r="V211" t="s">
        <v>2057</v>
      </c>
      <c r="W211" t="s">
        <v>2058</v>
      </c>
      <c r="X211" t="s">
        <v>1374</v>
      </c>
      <c r="Y211" t="s">
        <v>1374</v>
      </c>
      <c r="Z211">
        <v>0</v>
      </c>
      <c r="AA211">
        <v>0</v>
      </c>
      <c r="AB211">
        <v>0</v>
      </c>
      <c r="AC211" t="s">
        <v>1371</v>
      </c>
      <c r="AD211" t="s">
        <v>1371</v>
      </c>
      <c r="AE211" t="s">
        <v>1033</v>
      </c>
      <c r="AF211" t="s">
        <v>1371</v>
      </c>
      <c r="AG211" t="b">
        <v>1</v>
      </c>
      <c r="AH211" t="s">
        <v>1375</v>
      </c>
    </row>
    <row r="212" spans="1:34">
      <c r="A212" t="s">
        <v>2059</v>
      </c>
      <c r="B212" t="s">
        <v>462</v>
      </c>
      <c r="D212">
        <v>0</v>
      </c>
      <c r="E212">
        <v>14.78</v>
      </c>
      <c r="F212" t="s">
        <v>1369</v>
      </c>
      <c r="G212" t="s">
        <v>1382</v>
      </c>
      <c r="H212">
        <v>0</v>
      </c>
      <c r="I212">
        <v>0</v>
      </c>
      <c r="J212">
        <v>0</v>
      </c>
      <c r="L212">
        <v>0</v>
      </c>
      <c r="M212">
        <v>0</v>
      </c>
      <c r="N212">
        <v>10</v>
      </c>
      <c r="O212" t="s">
        <v>1370</v>
      </c>
      <c r="Q212" t="s">
        <v>1370</v>
      </c>
      <c r="R212" t="s">
        <v>1328</v>
      </c>
      <c r="S212" t="s">
        <v>1374</v>
      </c>
      <c r="T212" t="s">
        <v>1330</v>
      </c>
      <c r="U212" t="s">
        <v>1404</v>
      </c>
      <c r="V212" t="s">
        <v>2060</v>
      </c>
      <c r="W212" t="s">
        <v>2061</v>
      </c>
      <c r="X212" t="s">
        <v>1374</v>
      </c>
      <c r="Y212" t="s">
        <v>1374</v>
      </c>
      <c r="Z212">
        <v>0</v>
      </c>
      <c r="AA212">
        <v>0</v>
      </c>
      <c r="AB212">
        <v>0</v>
      </c>
      <c r="AC212" t="s">
        <v>1371</v>
      </c>
      <c r="AD212" t="s">
        <v>1371</v>
      </c>
      <c r="AE212" t="s">
        <v>1033</v>
      </c>
      <c r="AF212" t="s">
        <v>1371</v>
      </c>
      <c r="AG212" t="b">
        <v>1</v>
      </c>
      <c r="AH212" t="s">
        <v>1375</v>
      </c>
    </row>
    <row r="213" spans="1:34">
      <c r="A213" t="s">
        <v>2062</v>
      </c>
      <c r="B213" t="s">
        <v>445</v>
      </c>
      <c r="D213">
        <v>0</v>
      </c>
      <c r="E213">
        <v>6.16</v>
      </c>
      <c r="F213" t="s">
        <v>1369</v>
      </c>
      <c r="G213" t="s">
        <v>1382</v>
      </c>
      <c r="H213">
        <v>0</v>
      </c>
      <c r="I213">
        <v>0</v>
      </c>
      <c r="J213">
        <v>0</v>
      </c>
      <c r="L213">
        <v>0</v>
      </c>
      <c r="M213">
        <v>0</v>
      </c>
      <c r="N213">
        <v>10</v>
      </c>
      <c r="O213" t="s">
        <v>1370</v>
      </c>
      <c r="Q213" t="s">
        <v>1370</v>
      </c>
      <c r="R213" t="s">
        <v>1328</v>
      </c>
      <c r="S213" t="s">
        <v>1374</v>
      </c>
      <c r="T213" t="s">
        <v>1330</v>
      </c>
      <c r="U213" t="s">
        <v>1404</v>
      </c>
      <c r="V213" t="s">
        <v>769</v>
      </c>
      <c r="W213" t="s">
        <v>770</v>
      </c>
      <c r="X213" t="s">
        <v>1374</v>
      </c>
      <c r="Y213" t="s">
        <v>1374</v>
      </c>
      <c r="Z213">
        <v>0</v>
      </c>
      <c r="AA213">
        <v>0</v>
      </c>
      <c r="AB213">
        <v>0</v>
      </c>
      <c r="AC213" t="s">
        <v>1371</v>
      </c>
      <c r="AD213" t="s">
        <v>1371</v>
      </c>
      <c r="AE213" t="s">
        <v>1033</v>
      </c>
      <c r="AF213" t="s">
        <v>1371</v>
      </c>
      <c r="AG213" t="b">
        <v>1</v>
      </c>
      <c r="AH213" t="s">
        <v>1375</v>
      </c>
    </row>
    <row r="214" spans="1:34">
      <c r="A214" t="s">
        <v>2063</v>
      </c>
      <c r="B214" t="s">
        <v>453</v>
      </c>
      <c r="D214">
        <v>0</v>
      </c>
      <c r="E214">
        <v>27.93</v>
      </c>
      <c r="F214" t="s">
        <v>1369</v>
      </c>
      <c r="G214" t="s">
        <v>1382</v>
      </c>
      <c r="H214">
        <v>0</v>
      </c>
      <c r="I214">
        <v>0</v>
      </c>
      <c r="J214">
        <v>0</v>
      </c>
      <c r="L214">
        <v>0</v>
      </c>
      <c r="M214">
        <v>0</v>
      </c>
      <c r="N214">
        <v>10</v>
      </c>
      <c r="O214" t="s">
        <v>1370</v>
      </c>
      <c r="Q214" t="s">
        <v>1370</v>
      </c>
      <c r="R214" t="s">
        <v>1328</v>
      </c>
      <c r="S214" t="s">
        <v>1374</v>
      </c>
      <c r="T214" t="s">
        <v>1330</v>
      </c>
      <c r="U214" t="s">
        <v>1404</v>
      </c>
      <c r="V214" t="s">
        <v>2064</v>
      </c>
      <c r="W214" t="s">
        <v>2065</v>
      </c>
      <c r="X214" t="s">
        <v>1374</v>
      </c>
      <c r="Y214" t="s">
        <v>1374</v>
      </c>
      <c r="Z214">
        <v>0</v>
      </c>
      <c r="AA214">
        <v>0</v>
      </c>
      <c r="AB214">
        <v>0</v>
      </c>
      <c r="AC214" t="s">
        <v>1371</v>
      </c>
      <c r="AD214" t="s">
        <v>1371</v>
      </c>
      <c r="AE214" t="s">
        <v>1033</v>
      </c>
      <c r="AF214" t="s">
        <v>1371</v>
      </c>
      <c r="AG214" t="b">
        <v>1</v>
      </c>
      <c r="AH214" t="s">
        <v>1375</v>
      </c>
    </row>
    <row r="215" spans="1:34">
      <c r="A215" t="s">
        <v>2066</v>
      </c>
      <c r="B215" t="s">
        <v>469</v>
      </c>
      <c r="D215">
        <v>0</v>
      </c>
      <c r="E215">
        <v>114.49</v>
      </c>
      <c r="F215" t="s">
        <v>1369</v>
      </c>
      <c r="G215" t="s">
        <v>1616</v>
      </c>
      <c r="H215">
        <v>0</v>
      </c>
      <c r="I215">
        <v>0</v>
      </c>
      <c r="J215">
        <v>0</v>
      </c>
      <c r="L215">
        <v>0</v>
      </c>
      <c r="M215">
        <v>0</v>
      </c>
      <c r="N215">
        <v>150000</v>
      </c>
      <c r="O215" t="s">
        <v>1408</v>
      </c>
      <c r="Q215" t="s">
        <v>1408</v>
      </c>
      <c r="R215" t="s">
        <v>1328</v>
      </c>
      <c r="S215" t="s">
        <v>1374</v>
      </c>
      <c r="T215" t="s">
        <v>1330</v>
      </c>
      <c r="U215" t="s">
        <v>1404</v>
      </c>
      <c r="V215" t="s">
        <v>2067</v>
      </c>
      <c r="W215" t="s">
        <v>2068</v>
      </c>
      <c r="X215" t="s">
        <v>1374</v>
      </c>
      <c r="Y215" t="s">
        <v>1374</v>
      </c>
      <c r="Z215">
        <v>0</v>
      </c>
      <c r="AA215">
        <v>0</v>
      </c>
      <c r="AB215">
        <v>0</v>
      </c>
      <c r="AC215" t="s">
        <v>1371</v>
      </c>
      <c r="AD215" t="s">
        <v>1371</v>
      </c>
      <c r="AE215" t="s">
        <v>1033</v>
      </c>
      <c r="AF215" t="s">
        <v>1371</v>
      </c>
      <c r="AG215" t="b">
        <v>1</v>
      </c>
      <c r="AH215" t="s">
        <v>1375</v>
      </c>
    </row>
    <row r="216" spans="1:34">
      <c r="A216" t="s">
        <v>2069</v>
      </c>
      <c r="B216" t="s">
        <v>451</v>
      </c>
      <c r="D216">
        <v>0</v>
      </c>
      <c r="E216">
        <v>33.67</v>
      </c>
      <c r="F216" t="s">
        <v>1369</v>
      </c>
      <c r="G216" t="s">
        <v>1616</v>
      </c>
      <c r="H216">
        <v>0</v>
      </c>
      <c r="I216">
        <v>0</v>
      </c>
      <c r="J216">
        <v>0</v>
      </c>
      <c r="L216">
        <v>0</v>
      </c>
      <c r="M216">
        <v>0</v>
      </c>
      <c r="N216">
        <v>150000</v>
      </c>
      <c r="O216" t="s">
        <v>1408</v>
      </c>
      <c r="Q216" t="s">
        <v>1408</v>
      </c>
      <c r="R216" t="s">
        <v>1328</v>
      </c>
      <c r="S216" t="s">
        <v>1374</v>
      </c>
      <c r="T216" t="s">
        <v>1330</v>
      </c>
      <c r="U216" t="s">
        <v>1404</v>
      </c>
      <c r="V216" t="s">
        <v>2070</v>
      </c>
      <c r="W216" t="s">
        <v>2071</v>
      </c>
      <c r="X216" t="s">
        <v>1374</v>
      </c>
      <c r="Y216" t="s">
        <v>1374</v>
      </c>
      <c r="Z216">
        <v>0</v>
      </c>
      <c r="AA216">
        <v>0</v>
      </c>
      <c r="AB216">
        <v>0</v>
      </c>
      <c r="AC216" t="s">
        <v>1371</v>
      </c>
      <c r="AD216" t="s">
        <v>1371</v>
      </c>
      <c r="AE216" t="s">
        <v>1033</v>
      </c>
      <c r="AF216" t="s">
        <v>1371</v>
      </c>
      <c r="AG216" t="b">
        <v>1</v>
      </c>
      <c r="AH216" t="s">
        <v>1375</v>
      </c>
    </row>
    <row r="217" spans="1:34">
      <c r="A217" t="s">
        <v>2072</v>
      </c>
      <c r="B217" t="s">
        <v>460</v>
      </c>
      <c r="D217">
        <v>0</v>
      </c>
      <c r="E217">
        <v>258.83999999999997</v>
      </c>
      <c r="F217" t="s">
        <v>1369</v>
      </c>
      <c r="G217" t="s">
        <v>1616</v>
      </c>
      <c r="H217">
        <v>0</v>
      </c>
      <c r="I217">
        <v>0</v>
      </c>
      <c r="J217">
        <v>0</v>
      </c>
      <c r="L217">
        <v>0</v>
      </c>
      <c r="M217">
        <v>0</v>
      </c>
      <c r="N217">
        <v>150000</v>
      </c>
      <c r="O217" t="s">
        <v>1408</v>
      </c>
      <c r="Q217" t="s">
        <v>1408</v>
      </c>
      <c r="R217" t="s">
        <v>1328</v>
      </c>
      <c r="S217" t="s">
        <v>1374</v>
      </c>
      <c r="T217" t="s">
        <v>1330</v>
      </c>
      <c r="U217" t="s">
        <v>1404</v>
      </c>
      <c r="V217" t="s">
        <v>2073</v>
      </c>
      <c r="W217" t="s">
        <v>2074</v>
      </c>
      <c r="X217" t="s">
        <v>1374</v>
      </c>
      <c r="Y217" t="s">
        <v>1374</v>
      </c>
      <c r="Z217">
        <v>0</v>
      </c>
      <c r="AA217">
        <v>0</v>
      </c>
      <c r="AB217">
        <v>0</v>
      </c>
      <c r="AC217" t="s">
        <v>1371</v>
      </c>
      <c r="AD217" t="s">
        <v>1371</v>
      </c>
      <c r="AE217" t="s">
        <v>1033</v>
      </c>
      <c r="AF217" t="s">
        <v>1371</v>
      </c>
      <c r="AG217" t="b">
        <v>1</v>
      </c>
      <c r="AH217" t="s">
        <v>1375</v>
      </c>
    </row>
    <row r="218" spans="1:34">
      <c r="A218" t="s">
        <v>2075</v>
      </c>
      <c r="B218" t="s">
        <v>472</v>
      </c>
      <c r="D218">
        <v>0</v>
      </c>
      <c r="E218">
        <v>13.92</v>
      </c>
      <c r="F218" t="s">
        <v>1369</v>
      </c>
      <c r="G218" t="s">
        <v>1382</v>
      </c>
      <c r="H218">
        <v>0</v>
      </c>
      <c r="I218">
        <v>0</v>
      </c>
      <c r="J218">
        <v>0</v>
      </c>
      <c r="L218">
        <v>0</v>
      </c>
      <c r="M218">
        <v>0</v>
      </c>
      <c r="N218">
        <v>100</v>
      </c>
      <c r="O218" t="s">
        <v>1370</v>
      </c>
      <c r="Q218" t="s">
        <v>1370</v>
      </c>
      <c r="R218" t="s">
        <v>1328</v>
      </c>
      <c r="S218" t="s">
        <v>1374</v>
      </c>
      <c r="T218" t="s">
        <v>1330</v>
      </c>
      <c r="U218" t="s">
        <v>1404</v>
      </c>
      <c r="V218" t="s">
        <v>2076</v>
      </c>
      <c r="W218" t="s">
        <v>2077</v>
      </c>
      <c r="X218" t="s">
        <v>1374</v>
      </c>
      <c r="Y218" t="s">
        <v>1374</v>
      </c>
      <c r="Z218">
        <v>0</v>
      </c>
      <c r="AA218">
        <v>0</v>
      </c>
      <c r="AB218">
        <v>0</v>
      </c>
      <c r="AC218" t="s">
        <v>1371</v>
      </c>
      <c r="AD218" t="s">
        <v>1371</v>
      </c>
      <c r="AE218" t="s">
        <v>1033</v>
      </c>
      <c r="AF218" t="s">
        <v>1371</v>
      </c>
      <c r="AG218" t="b">
        <v>1</v>
      </c>
      <c r="AH218" t="s">
        <v>1375</v>
      </c>
    </row>
    <row r="219" spans="1:34">
      <c r="A219" t="s">
        <v>2078</v>
      </c>
      <c r="B219" t="s">
        <v>471</v>
      </c>
      <c r="D219">
        <v>0</v>
      </c>
      <c r="E219">
        <v>8.51</v>
      </c>
      <c r="F219" t="s">
        <v>1369</v>
      </c>
      <c r="G219" t="s">
        <v>1382</v>
      </c>
      <c r="H219">
        <v>0</v>
      </c>
      <c r="I219">
        <v>0</v>
      </c>
      <c r="J219">
        <v>0</v>
      </c>
      <c r="L219">
        <v>0</v>
      </c>
      <c r="M219">
        <v>0</v>
      </c>
      <c r="N219">
        <v>100</v>
      </c>
      <c r="O219" t="s">
        <v>1370</v>
      </c>
      <c r="Q219" t="s">
        <v>1370</v>
      </c>
      <c r="R219" t="s">
        <v>1328</v>
      </c>
      <c r="S219" t="s">
        <v>1374</v>
      </c>
      <c r="T219" t="s">
        <v>1330</v>
      </c>
      <c r="U219" t="s">
        <v>1404</v>
      </c>
      <c r="V219" t="s">
        <v>2079</v>
      </c>
      <c r="W219" t="s">
        <v>2080</v>
      </c>
      <c r="X219" t="s">
        <v>1374</v>
      </c>
      <c r="Y219" t="s">
        <v>1374</v>
      </c>
      <c r="Z219">
        <v>0</v>
      </c>
      <c r="AA219">
        <v>0</v>
      </c>
      <c r="AB219">
        <v>0</v>
      </c>
      <c r="AC219" t="s">
        <v>1371</v>
      </c>
      <c r="AD219" t="s">
        <v>1371</v>
      </c>
      <c r="AE219" t="s">
        <v>1033</v>
      </c>
      <c r="AF219" t="s">
        <v>1371</v>
      </c>
      <c r="AG219" t="b">
        <v>1</v>
      </c>
      <c r="AH219" t="s">
        <v>1375</v>
      </c>
    </row>
    <row r="220" spans="1:34">
      <c r="A220" t="s">
        <v>2081</v>
      </c>
      <c r="B220" t="s">
        <v>24</v>
      </c>
      <c r="D220">
        <v>0</v>
      </c>
      <c r="E220">
        <v>15.12</v>
      </c>
      <c r="F220" t="s">
        <v>1369</v>
      </c>
      <c r="G220" t="s">
        <v>1382</v>
      </c>
      <c r="H220">
        <v>0</v>
      </c>
      <c r="I220">
        <v>0</v>
      </c>
      <c r="J220">
        <v>0</v>
      </c>
      <c r="L220">
        <v>0</v>
      </c>
      <c r="M220">
        <v>0</v>
      </c>
      <c r="N220">
        <v>100</v>
      </c>
      <c r="O220" t="s">
        <v>1370</v>
      </c>
      <c r="Q220" t="s">
        <v>1370</v>
      </c>
      <c r="R220" t="s">
        <v>1328</v>
      </c>
      <c r="S220" t="s">
        <v>1374</v>
      </c>
      <c r="T220" t="s">
        <v>1330</v>
      </c>
      <c r="U220" t="s">
        <v>1404</v>
      </c>
      <c r="V220" t="s">
        <v>2082</v>
      </c>
      <c r="W220" t="s">
        <v>2083</v>
      </c>
      <c r="X220" t="s">
        <v>1374</v>
      </c>
      <c r="Y220" t="s">
        <v>1374</v>
      </c>
      <c r="Z220">
        <v>0</v>
      </c>
      <c r="AA220">
        <v>0</v>
      </c>
      <c r="AB220">
        <v>0</v>
      </c>
      <c r="AC220" t="s">
        <v>1371</v>
      </c>
      <c r="AD220" t="s">
        <v>1371</v>
      </c>
      <c r="AE220" t="s">
        <v>1033</v>
      </c>
      <c r="AF220" t="s">
        <v>1371</v>
      </c>
      <c r="AG220" t="b">
        <v>1</v>
      </c>
      <c r="AH220" t="s">
        <v>1375</v>
      </c>
    </row>
    <row r="221" spans="1:34">
      <c r="A221" t="s">
        <v>2084</v>
      </c>
      <c r="B221" t="s">
        <v>473</v>
      </c>
      <c r="D221">
        <v>0</v>
      </c>
      <c r="E221">
        <v>9.6</v>
      </c>
      <c r="F221" t="s">
        <v>1369</v>
      </c>
      <c r="G221" t="s">
        <v>1382</v>
      </c>
      <c r="H221">
        <v>0</v>
      </c>
      <c r="I221">
        <v>0</v>
      </c>
      <c r="J221">
        <v>0</v>
      </c>
      <c r="L221">
        <v>0</v>
      </c>
      <c r="M221">
        <v>0</v>
      </c>
      <c r="N221">
        <v>100</v>
      </c>
      <c r="O221" t="s">
        <v>1370</v>
      </c>
      <c r="Q221" t="s">
        <v>1370</v>
      </c>
      <c r="R221" t="s">
        <v>1328</v>
      </c>
      <c r="S221" t="s">
        <v>1374</v>
      </c>
      <c r="T221" t="s">
        <v>1330</v>
      </c>
      <c r="U221" t="s">
        <v>1404</v>
      </c>
      <c r="V221" t="s">
        <v>2085</v>
      </c>
      <c r="W221" t="s">
        <v>2086</v>
      </c>
      <c r="X221" t="s">
        <v>1374</v>
      </c>
      <c r="Y221" t="s">
        <v>1374</v>
      </c>
      <c r="Z221">
        <v>0</v>
      </c>
      <c r="AA221">
        <v>0</v>
      </c>
      <c r="AB221">
        <v>0</v>
      </c>
      <c r="AC221" t="s">
        <v>1371</v>
      </c>
      <c r="AD221" t="s">
        <v>1371</v>
      </c>
      <c r="AE221" t="s">
        <v>1033</v>
      </c>
      <c r="AF221" t="s">
        <v>1371</v>
      </c>
      <c r="AG221" t="b">
        <v>1</v>
      </c>
      <c r="AH221" t="s">
        <v>1375</v>
      </c>
    </row>
    <row r="222" spans="1:34">
      <c r="A222" t="s">
        <v>2087</v>
      </c>
      <c r="B222" t="s">
        <v>41</v>
      </c>
      <c r="D222">
        <v>0</v>
      </c>
      <c r="E222">
        <v>15.92</v>
      </c>
      <c r="F222" t="s">
        <v>1369</v>
      </c>
      <c r="G222" t="s">
        <v>1382</v>
      </c>
      <c r="H222">
        <v>0</v>
      </c>
      <c r="I222">
        <v>0</v>
      </c>
      <c r="J222">
        <v>0</v>
      </c>
      <c r="L222">
        <v>0</v>
      </c>
      <c r="M222">
        <v>0</v>
      </c>
      <c r="N222">
        <v>100</v>
      </c>
      <c r="O222" t="s">
        <v>1377</v>
      </c>
      <c r="Q222" t="s">
        <v>1377</v>
      </c>
      <c r="R222" t="s">
        <v>1328</v>
      </c>
      <c r="S222" t="s">
        <v>1374</v>
      </c>
      <c r="T222" t="s">
        <v>1330</v>
      </c>
      <c r="U222" t="s">
        <v>1404</v>
      </c>
      <c r="V222" t="s">
        <v>2088</v>
      </c>
      <c r="W222" t="s">
        <v>2089</v>
      </c>
      <c r="X222" t="s">
        <v>1374</v>
      </c>
      <c r="Y222" t="s">
        <v>1374</v>
      </c>
      <c r="Z222">
        <v>0</v>
      </c>
      <c r="AA222">
        <v>0</v>
      </c>
      <c r="AB222">
        <v>0</v>
      </c>
      <c r="AC222" t="s">
        <v>1371</v>
      </c>
      <c r="AD222" t="s">
        <v>1371</v>
      </c>
      <c r="AE222" t="s">
        <v>1033</v>
      </c>
      <c r="AF222" t="s">
        <v>1371</v>
      </c>
      <c r="AG222" t="b">
        <v>1</v>
      </c>
      <c r="AH222" t="s">
        <v>1375</v>
      </c>
    </row>
    <row r="223" spans="1:34">
      <c r="A223" t="s">
        <v>2090</v>
      </c>
      <c r="B223" t="s">
        <v>2091</v>
      </c>
      <c r="D223">
        <v>0</v>
      </c>
      <c r="E223">
        <v>29.04</v>
      </c>
      <c r="F223" t="s">
        <v>1369</v>
      </c>
      <c r="G223" t="s">
        <v>1382</v>
      </c>
      <c r="H223">
        <v>0</v>
      </c>
      <c r="I223">
        <v>0</v>
      </c>
      <c r="J223">
        <v>0</v>
      </c>
      <c r="L223">
        <v>0</v>
      </c>
      <c r="M223">
        <v>0</v>
      </c>
      <c r="N223">
        <v>100</v>
      </c>
      <c r="O223" t="s">
        <v>1377</v>
      </c>
      <c r="Q223" t="s">
        <v>1377</v>
      </c>
      <c r="R223" t="s">
        <v>1328</v>
      </c>
      <c r="S223" t="s">
        <v>1374</v>
      </c>
      <c r="T223" t="s">
        <v>1330</v>
      </c>
      <c r="U223" t="s">
        <v>1404</v>
      </c>
      <c r="V223" t="s">
        <v>2092</v>
      </c>
      <c r="W223" t="s">
        <v>2093</v>
      </c>
      <c r="X223" t="s">
        <v>1374</v>
      </c>
      <c r="Y223" t="s">
        <v>1374</v>
      </c>
      <c r="Z223">
        <v>0</v>
      </c>
      <c r="AA223">
        <v>0</v>
      </c>
      <c r="AB223">
        <v>0</v>
      </c>
      <c r="AC223" t="s">
        <v>1371</v>
      </c>
      <c r="AD223" t="s">
        <v>1371</v>
      </c>
      <c r="AE223" t="s">
        <v>1033</v>
      </c>
      <c r="AF223" t="s">
        <v>1371</v>
      </c>
      <c r="AG223" t="b">
        <v>1</v>
      </c>
      <c r="AH223" t="s">
        <v>1375</v>
      </c>
    </row>
    <row r="224" spans="1:34">
      <c r="A224" t="s">
        <v>2094</v>
      </c>
      <c r="B224" t="s">
        <v>2095</v>
      </c>
      <c r="D224">
        <v>0</v>
      </c>
      <c r="E224">
        <v>0</v>
      </c>
      <c r="F224" t="s">
        <v>1369</v>
      </c>
      <c r="H224">
        <v>0</v>
      </c>
      <c r="I224">
        <v>0</v>
      </c>
      <c r="J224">
        <v>0</v>
      </c>
      <c r="L224">
        <v>0</v>
      </c>
      <c r="M224">
        <v>0</v>
      </c>
      <c r="N224">
        <v>0</v>
      </c>
      <c r="R224" t="s">
        <v>1328</v>
      </c>
      <c r="S224" t="s">
        <v>1374</v>
      </c>
      <c r="T224" t="s">
        <v>1330</v>
      </c>
      <c r="U224" t="s">
        <v>2096</v>
      </c>
      <c r="V224" t="s">
        <v>2097</v>
      </c>
      <c r="W224" t="s">
        <v>1305</v>
      </c>
      <c r="X224" t="s">
        <v>1374</v>
      </c>
      <c r="Y224" t="s">
        <v>1374</v>
      </c>
      <c r="Z224">
        <v>0</v>
      </c>
      <c r="AA224">
        <v>0</v>
      </c>
      <c r="AB224">
        <v>0</v>
      </c>
      <c r="AC224" t="s">
        <v>1371</v>
      </c>
      <c r="AD224" t="s">
        <v>1371</v>
      </c>
      <c r="AE224" t="s">
        <v>1033</v>
      </c>
      <c r="AF224" t="s">
        <v>1371</v>
      </c>
      <c r="AG224" t="b">
        <v>1</v>
      </c>
      <c r="AH224" t="s">
        <v>1375</v>
      </c>
    </row>
    <row r="225" spans="1:34">
      <c r="A225" t="s">
        <v>2098</v>
      </c>
      <c r="B225" t="s">
        <v>2099</v>
      </c>
      <c r="D225">
        <v>0</v>
      </c>
      <c r="E225">
        <v>0</v>
      </c>
      <c r="F225" t="s">
        <v>1369</v>
      </c>
      <c r="G225" t="s">
        <v>1370</v>
      </c>
      <c r="H225">
        <v>0</v>
      </c>
      <c r="I225">
        <v>0</v>
      </c>
      <c r="J225">
        <v>0</v>
      </c>
      <c r="L225">
        <v>0</v>
      </c>
      <c r="M225">
        <v>0</v>
      </c>
      <c r="N225">
        <v>1</v>
      </c>
      <c r="O225" t="s">
        <v>1370</v>
      </c>
      <c r="R225" t="s">
        <v>1328</v>
      </c>
      <c r="S225" t="s">
        <v>1371</v>
      </c>
      <c r="T225" t="s">
        <v>1330</v>
      </c>
      <c r="U225" t="s">
        <v>2096</v>
      </c>
      <c r="V225" t="s">
        <v>2100</v>
      </c>
      <c r="W225" t="s">
        <v>2101</v>
      </c>
      <c r="X225" t="s">
        <v>1374</v>
      </c>
      <c r="Y225" t="s">
        <v>1374</v>
      </c>
      <c r="Z225">
        <v>0</v>
      </c>
      <c r="AA225">
        <v>0</v>
      </c>
      <c r="AB225">
        <v>0</v>
      </c>
      <c r="AC225" t="s">
        <v>1371</v>
      </c>
      <c r="AD225" t="s">
        <v>1371</v>
      </c>
      <c r="AE225" t="s">
        <v>1371</v>
      </c>
      <c r="AF225" t="s">
        <v>1371</v>
      </c>
      <c r="AG225" t="b">
        <v>1</v>
      </c>
      <c r="AH225" t="s">
        <v>1375</v>
      </c>
    </row>
    <row r="226" spans="1:34">
      <c r="A226" t="s">
        <v>2102</v>
      </c>
      <c r="B226" t="s">
        <v>2103</v>
      </c>
      <c r="D226">
        <v>0</v>
      </c>
      <c r="E226">
        <v>0</v>
      </c>
      <c r="F226" t="s">
        <v>1369</v>
      </c>
      <c r="G226" t="s">
        <v>1370</v>
      </c>
      <c r="H226">
        <v>0</v>
      </c>
      <c r="I226">
        <v>0</v>
      </c>
      <c r="J226">
        <v>0</v>
      </c>
      <c r="L226">
        <v>0</v>
      </c>
      <c r="M226">
        <v>0</v>
      </c>
      <c r="N226">
        <v>1</v>
      </c>
      <c r="O226" t="s">
        <v>1370</v>
      </c>
      <c r="R226" t="s">
        <v>1328</v>
      </c>
      <c r="S226" t="s">
        <v>1371</v>
      </c>
      <c r="T226" t="s">
        <v>1330</v>
      </c>
      <c r="U226" t="s">
        <v>2096</v>
      </c>
      <c r="V226" t="s">
        <v>2104</v>
      </c>
      <c r="W226" t="s">
        <v>2105</v>
      </c>
      <c r="X226" t="s">
        <v>1374</v>
      </c>
      <c r="Y226" t="s">
        <v>1374</v>
      </c>
      <c r="Z226">
        <v>0</v>
      </c>
      <c r="AA226">
        <v>0</v>
      </c>
      <c r="AB226">
        <v>0</v>
      </c>
      <c r="AC226" t="s">
        <v>1371</v>
      </c>
      <c r="AD226" t="s">
        <v>1371</v>
      </c>
      <c r="AE226" t="s">
        <v>1371</v>
      </c>
      <c r="AF226" t="s">
        <v>1371</v>
      </c>
      <c r="AG226" t="b">
        <v>1</v>
      </c>
      <c r="AH226" t="s">
        <v>1375</v>
      </c>
    </row>
    <row r="227" spans="1:34">
      <c r="A227" t="s">
        <v>2106</v>
      </c>
      <c r="B227" t="s">
        <v>2107</v>
      </c>
      <c r="D227">
        <v>0</v>
      </c>
      <c r="E227">
        <v>0</v>
      </c>
      <c r="F227" t="s">
        <v>1369</v>
      </c>
      <c r="G227" t="s">
        <v>1370</v>
      </c>
      <c r="H227">
        <v>0</v>
      </c>
      <c r="I227">
        <v>0</v>
      </c>
      <c r="J227">
        <v>0</v>
      </c>
      <c r="L227">
        <v>0</v>
      </c>
      <c r="M227">
        <v>0</v>
      </c>
      <c r="N227">
        <v>1</v>
      </c>
      <c r="O227" t="s">
        <v>1370</v>
      </c>
      <c r="R227" t="s">
        <v>1328</v>
      </c>
      <c r="S227" t="s">
        <v>1371</v>
      </c>
      <c r="T227" t="s">
        <v>1330</v>
      </c>
      <c r="U227" t="s">
        <v>2096</v>
      </c>
      <c r="V227" t="s">
        <v>2108</v>
      </c>
      <c r="W227" t="s">
        <v>2109</v>
      </c>
      <c r="X227" t="s">
        <v>1374</v>
      </c>
      <c r="Y227" t="s">
        <v>1374</v>
      </c>
      <c r="Z227">
        <v>0</v>
      </c>
      <c r="AA227">
        <v>0</v>
      </c>
      <c r="AB227">
        <v>0</v>
      </c>
      <c r="AC227" t="s">
        <v>1371</v>
      </c>
      <c r="AD227" t="s">
        <v>1371</v>
      </c>
      <c r="AE227" t="s">
        <v>1371</v>
      </c>
      <c r="AF227" t="s">
        <v>1371</v>
      </c>
      <c r="AG227" t="b">
        <v>1</v>
      </c>
      <c r="AH227" t="s">
        <v>1375</v>
      </c>
    </row>
    <row r="228" spans="1:34">
      <c r="A228" t="s">
        <v>1301</v>
      </c>
      <c r="B228" t="s">
        <v>2110</v>
      </c>
      <c r="D228">
        <v>0</v>
      </c>
      <c r="E228">
        <v>0</v>
      </c>
      <c r="F228" t="s">
        <v>1369</v>
      </c>
      <c r="H228">
        <v>0</v>
      </c>
      <c r="I228">
        <v>0</v>
      </c>
      <c r="J228">
        <v>0</v>
      </c>
      <c r="L228">
        <v>0</v>
      </c>
      <c r="M228">
        <v>0</v>
      </c>
      <c r="N228">
        <v>0</v>
      </c>
      <c r="R228" t="s">
        <v>1328</v>
      </c>
      <c r="S228" t="s">
        <v>1374</v>
      </c>
      <c r="T228" t="s">
        <v>1330</v>
      </c>
      <c r="U228" t="s">
        <v>2096</v>
      </c>
      <c r="V228" t="s">
        <v>2111</v>
      </c>
      <c r="W228" t="s">
        <v>1302</v>
      </c>
      <c r="X228" t="s">
        <v>1374</v>
      </c>
      <c r="Y228" t="s">
        <v>1374</v>
      </c>
      <c r="Z228">
        <v>0</v>
      </c>
      <c r="AA228">
        <v>0</v>
      </c>
      <c r="AB228">
        <v>0</v>
      </c>
      <c r="AC228" t="s">
        <v>1371</v>
      </c>
      <c r="AD228" t="s">
        <v>1371</v>
      </c>
      <c r="AE228" t="s">
        <v>1033</v>
      </c>
      <c r="AF228" t="s">
        <v>1371</v>
      </c>
      <c r="AG228" t="b">
        <v>1</v>
      </c>
      <c r="AH228" t="s">
        <v>1375</v>
      </c>
    </row>
    <row r="229" spans="1:34">
      <c r="A229" t="s">
        <v>2112</v>
      </c>
      <c r="B229" t="s">
        <v>2113</v>
      </c>
      <c r="D229">
        <v>0</v>
      </c>
      <c r="E229">
        <v>0</v>
      </c>
      <c r="F229" t="s">
        <v>1369</v>
      </c>
      <c r="G229" t="s">
        <v>1370</v>
      </c>
      <c r="H229">
        <v>0</v>
      </c>
      <c r="I229">
        <v>0</v>
      </c>
      <c r="J229">
        <v>0</v>
      </c>
      <c r="L229">
        <v>0</v>
      </c>
      <c r="M229">
        <v>0</v>
      </c>
      <c r="N229">
        <v>1</v>
      </c>
      <c r="O229" t="s">
        <v>1370</v>
      </c>
      <c r="R229" t="s">
        <v>1328</v>
      </c>
      <c r="S229" t="s">
        <v>1371</v>
      </c>
      <c r="T229" t="s">
        <v>1330</v>
      </c>
      <c r="U229" t="s">
        <v>2096</v>
      </c>
      <c r="V229" t="s">
        <v>2114</v>
      </c>
      <c r="W229" t="s">
        <v>2115</v>
      </c>
      <c r="X229" t="s">
        <v>1374</v>
      </c>
      <c r="Y229" t="s">
        <v>1374</v>
      </c>
      <c r="Z229">
        <v>0</v>
      </c>
      <c r="AA229">
        <v>0</v>
      </c>
      <c r="AB229">
        <v>0</v>
      </c>
      <c r="AC229" t="s">
        <v>1371</v>
      </c>
      <c r="AD229" t="s">
        <v>1371</v>
      </c>
      <c r="AE229" t="s">
        <v>1371</v>
      </c>
      <c r="AF229" t="s">
        <v>1371</v>
      </c>
      <c r="AG229" t="b">
        <v>1</v>
      </c>
      <c r="AH229" t="s">
        <v>1375</v>
      </c>
    </row>
    <row r="230" spans="1:34">
      <c r="A230" t="s">
        <v>1294</v>
      </c>
      <c r="B230" t="s">
        <v>1293</v>
      </c>
      <c r="D230">
        <v>0</v>
      </c>
      <c r="E230">
        <v>0</v>
      </c>
      <c r="F230" t="s">
        <v>1369</v>
      </c>
      <c r="H230">
        <v>0</v>
      </c>
      <c r="I230">
        <v>0</v>
      </c>
      <c r="J230">
        <v>0</v>
      </c>
      <c r="L230">
        <v>0</v>
      </c>
      <c r="M230">
        <v>0</v>
      </c>
      <c r="N230">
        <v>0</v>
      </c>
      <c r="R230" t="s">
        <v>1328</v>
      </c>
      <c r="S230" t="s">
        <v>1374</v>
      </c>
      <c r="T230" t="s">
        <v>1330</v>
      </c>
      <c r="U230" t="s">
        <v>2096</v>
      </c>
      <c r="V230" t="s">
        <v>2116</v>
      </c>
      <c r="W230" t="s">
        <v>1296</v>
      </c>
      <c r="X230" t="s">
        <v>1374</v>
      </c>
      <c r="Y230" t="s">
        <v>1374</v>
      </c>
      <c r="Z230">
        <v>0</v>
      </c>
      <c r="AA230">
        <v>0</v>
      </c>
      <c r="AB230">
        <v>0</v>
      </c>
      <c r="AC230" t="s">
        <v>1371</v>
      </c>
      <c r="AD230" t="s">
        <v>1371</v>
      </c>
      <c r="AE230" t="s">
        <v>1033</v>
      </c>
      <c r="AF230" t="s">
        <v>1371</v>
      </c>
      <c r="AG230" t="b">
        <v>1</v>
      </c>
      <c r="AH230" t="s">
        <v>1375</v>
      </c>
    </row>
    <row r="231" spans="1:34">
      <c r="A231" t="s">
        <v>1298</v>
      </c>
      <c r="B231" t="s">
        <v>1297</v>
      </c>
      <c r="D231">
        <v>0</v>
      </c>
      <c r="E231">
        <v>0</v>
      </c>
      <c r="F231" t="s">
        <v>1369</v>
      </c>
      <c r="H231">
        <v>0</v>
      </c>
      <c r="I231">
        <v>0</v>
      </c>
      <c r="J231">
        <v>0</v>
      </c>
      <c r="L231">
        <v>0</v>
      </c>
      <c r="M231">
        <v>0</v>
      </c>
      <c r="N231">
        <v>0</v>
      </c>
      <c r="R231" t="s">
        <v>1328</v>
      </c>
      <c r="S231" t="s">
        <v>1374</v>
      </c>
      <c r="T231" t="s">
        <v>1330</v>
      </c>
      <c r="U231" t="s">
        <v>2096</v>
      </c>
      <c r="V231" t="s">
        <v>2117</v>
      </c>
      <c r="W231" t="s">
        <v>1299</v>
      </c>
      <c r="X231" t="s">
        <v>1374</v>
      </c>
      <c r="Y231" t="s">
        <v>1374</v>
      </c>
      <c r="Z231">
        <v>0</v>
      </c>
      <c r="AA231">
        <v>0</v>
      </c>
      <c r="AB231">
        <v>0</v>
      </c>
      <c r="AC231" t="s">
        <v>1371</v>
      </c>
      <c r="AD231" t="s">
        <v>1371</v>
      </c>
      <c r="AE231" t="s">
        <v>1033</v>
      </c>
      <c r="AF231" t="s">
        <v>1371</v>
      </c>
      <c r="AG231" t="b">
        <v>1</v>
      </c>
      <c r="AH231" t="s">
        <v>1375</v>
      </c>
    </row>
    <row r="232" spans="1:34">
      <c r="A232" t="s">
        <v>1195</v>
      </c>
      <c r="B232" t="s">
        <v>1046</v>
      </c>
      <c r="D232">
        <v>0</v>
      </c>
      <c r="E232">
        <v>0</v>
      </c>
      <c r="F232" t="s">
        <v>1369</v>
      </c>
      <c r="H232">
        <v>0</v>
      </c>
      <c r="I232">
        <v>0</v>
      </c>
      <c r="J232">
        <v>0</v>
      </c>
      <c r="L232">
        <v>0</v>
      </c>
      <c r="M232">
        <v>0</v>
      </c>
      <c r="N232">
        <v>0</v>
      </c>
      <c r="R232" t="s">
        <v>1328</v>
      </c>
      <c r="S232" t="s">
        <v>1374</v>
      </c>
      <c r="T232" t="s">
        <v>1330</v>
      </c>
      <c r="U232" t="s">
        <v>1372</v>
      </c>
      <c r="V232" t="s">
        <v>1197</v>
      </c>
      <c r="W232" t="s">
        <v>1198</v>
      </c>
      <c r="X232" t="s">
        <v>1374</v>
      </c>
      <c r="Y232" t="s">
        <v>1374</v>
      </c>
      <c r="Z232">
        <v>0</v>
      </c>
      <c r="AA232">
        <v>0</v>
      </c>
      <c r="AB232">
        <v>0</v>
      </c>
      <c r="AC232" t="s">
        <v>1371</v>
      </c>
      <c r="AD232" t="s">
        <v>1371</v>
      </c>
      <c r="AE232" t="s">
        <v>1033</v>
      </c>
      <c r="AF232" t="s">
        <v>1371</v>
      </c>
      <c r="AG232" t="b">
        <v>1</v>
      </c>
      <c r="AH232" t="s">
        <v>1375</v>
      </c>
    </row>
    <row r="233" spans="1:34">
      <c r="A233" t="s">
        <v>1289</v>
      </c>
      <c r="B233" t="s">
        <v>2118</v>
      </c>
      <c r="D233">
        <v>0</v>
      </c>
      <c r="E233">
        <v>0</v>
      </c>
      <c r="F233" t="s">
        <v>1369</v>
      </c>
      <c r="H233">
        <v>0</v>
      </c>
      <c r="I233">
        <v>0</v>
      </c>
      <c r="J233">
        <v>0</v>
      </c>
      <c r="L233">
        <v>0</v>
      </c>
      <c r="M233">
        <v>0</v>
      </c>
      <c r="N233">
        <v>0</v>
      </c>
      <c r="R233" t="s">
        <v>1328</v>
      </c>
      <c r="S233" t="s">
        <v>1374</v>
      </c>
      <c r="T233" t="s">
        <v>1330</v>
      </c>
      <c r="U233" t="s">
        <v>2119</v>
      </c>
      <c r="V233" t="s">
        <v>2120</v>
      </c>
      <c r="W233" t="s">
        <v>1292</v>
      </c>
      <c r="X233" t="s">
        <v>1374</v>
      </c>
      <c r="Y233" t="s">
        <v>1374</v>
      </c>
      <c r="Z233">
        <v>0</v>
      </c>
      <c r="AA233">
        <v>0</v>
      </c>
      <c r="AB233">
        <v>0</v>
      </c>
      <c r="AC233" t="s">
        <v>1371</v>
      </c>
      <c r="AD233" t="s">
        <v>1371</v>
      </c>
      <c r="AE233" t="s">
        <v>1033</v>
      </c>
      <c r="AF233" t="s">
        <v>1371</v>
      </c>
      <c r="AG233" t="b">
        <v>1</v>
      </c>
      <c r="AH233" t="s">
        <v>1375</v>
      </c>
    </row>
    <row r="234" spans="1:34">
      <c r="A234" t="s">
        <v>2121</v>
      </c>
      <c r="B234" t="s">
        <v>2122</v>
      </c>
      <c r="D234">
        <v>0</v>
      </c>
      <c r="E234">
        <v>46.8</v>
      </c>
      <c r="F234" t="s">
        <v>1369</v>
      </c>
      <c r="G234" t="s">
        <v>1382</v>
      </c>
      <c r="H234">
        <v>0</v>
      </c>
      <c r="I234">
        <v>0</v>
      </c>
      <c r="J234">
        <v>0</v>
      </c>
      <c r="L234">
        <v>0</v>
      </c>
      <c r="M234">
        <v>0</v>
      </c>
      <c r="N234">
        <v>100</v>
      </c>
      <c r="O234" t="s">
        <v>1370</v>
      </c>
      <c r="Q234" t="s">
        <v>1370</v>
      </c>
      <c r="R234" t="s">
        <v>1328</v>
      </c>
      <c r="S234" t="s">
        <v>1374</v>
      </c>
      <c r="T234" t="s">
        <v>1330</v>
      </c>
      <c r="U234" t="s">
        <v>1404</v>
      </c>
      <c r="V234" t="s">
        <v>2123</v>
      </c>
      <c r="W234" t="s">
        <v>2122</v>
      </c>
      <c r="X234" t="s">
        <v>1374</v>
      </c>
      <c r="Y234" t="s">
        <v>1374</v>
      </c>
      <c r="Z234">
        <v>0</v>
      </c>
      <c r="AA234">
        <v>0</v>
      </c>
      <c r="AB234">
        <v>0</v>
      </c>
      <c r="AC234" t="s">
        <v>1371</v>
      </c>
      <c r="AD234" t="s">
        <v>1371</v>
      </c>
      <c r="AE234" t="s">
        <v>1033</v>
      </c>
      <c r="AF234" t="s">
        <v>1371</v>
      </c>
      <c r="AG234" t="b">
        <v>1</v>
      </c>
      <c r="AH234" t="s">
        <v>1375</v>
      </c>
    </row>
    <row r="235" spans="1:34">
      <c r="A235" t="s">
        <v>2124</v>
      </c>
      <c r="B235" t="s">
        <v>2125</v>
      </c>
      <c r="D235">
        <v>0</v>
      </c>
      <c r="E235">
        <v>46.8</v>
      </c>
      <c r="F235" t="s">
        <v>1369</v>
      </c>
      <c r="G235" t="s">
        <v>1382</v>
      </c>
      <c r="H235">
        <v>0</v>
      </c>
      <c r="I235">
        <v>0</v>
      </c>
      <c r="J235">
        <v>0</v>
      </c>
      <c r="L235">
        <v>0</v>
      </c>
      <c r="M235">
        <v>0</v>
      </c>
      <c r="N235">
        <v>100</v>
      </c>
      <c r="O235" t="s">
        <v>1370</v>
      </c>
      <c r="Q235" t="s">
        <v>1370</v>
      </c>
      <c r="R235" t="s">
        <v>1328</v>
      </c>
      <c r="S235" t="s">
        <v>1374</v>
      </c>
      <c r="T235" t="s">
        <v>1330</v>
      </c>
      <c r="U235" t="s">
        <v>1404</v>
      </c>
      <c r="V235" t="s">
        <v>2126</v>
      </c>
      <c r="W235" t="s">
        <v>2127</v>
      </c>
      <c r="X235" t="s">
        <v>1374</v>
      </c>
      <c r="Y235" t="s">
        <v>1374</v>
      </c>
      <c r="Z235">
        <v>0</v>
      </c>
      <c r="AA235">
        <v>0</v>
      </c>
      <c r="AB235">
        <v>0</v>
      </c>
      <c r="AC235" t="s">
        <v>1371</v>
      </c>
      <c r="AD235" t="s">
        <v>1371</v>
      </c>
      <c r="AE235" t="s">
        <v>1033</v>
      </c>
      <c r="AF235" t="s">
        <v>1371</v>
      </c>
      <c r="AG235" t="b">
        <v>1</v>
      </c>
      <c r="AH235" t="s">
        <v>1375</v>
      </c>
    </row>
    <row r="236" spans="1:34">
      <c r="A236" t="s">
        <v>2128</v>
      </c>
      <c r="B236" t="s">
        <v>2129</v>
      </c>
      <c r="D236">
        <v>0</v>
      </c>
      <c r="E236">
        <v>46.8</v>
      </c>
      <c r="F236" t="s">
        <v>1369</v>
      </c>
      <c r="G236" t="s">
        <v>1382</v>
      </c>
      <c r="H236">
        <v>0</v>
      </c>
      <c r="I236">
        <v>0</v>
      </c>
      <c r="J236">
        <v>0</v>
      </c>
      <c r="L236">
        <v>0</v>
      </c>
      <c r="M236">
        <v>0</v>
      </c>
      <c r="N236">
        <v>100</v>
      </c>
      <c r="O236" t="s">
        <v>1370</v>
      </c>
      <c r="Q236" t="s">
        <v>1370</v>
      </c>
      <c r="R236" t="s">
        <v>1328</v>
      </c>
      <c r="S236" t="s">
        <v>1374</v>
      </c>
      <c r="T236" t="s">
        <v>1330</v>
      </c>
      <c r="U236" t="s">
        <v>1404</v>
      </c>
      <c r="V236" t="s">
        <v>2130</v>
      </c>
      <c r="W236" t="s">
        <v>2129</v>
      </c>
      <c r="X236" t="s">
        <v>1374</v>
      </c>
      <c r="Y236" t="s">
        <v>1374</v>
      </c>
      <c r="Z236">
        <v>0</v>
      </c>
      <c r="AA236">
        <v>0</v>
      </c>
      <c r="AB236">
        <v>0</v>
      </c>
      <c r="AC236" t="s">
        <v>1371</v>
      </c>
      <c r="AD236" t="s">
        <v>1371</v>
      </c>
      <c r="AE236" t="s">
        <v>1033</v>
      </c>
      <c r="AF236" t="s">
        <v>1371</v>
      </c>
      <c r="AG236" t="b">
        <v>1</v>
      </c>
      <c r="AH236" t="s">
        <v>1375</v>
      </c>
    </row>
    <row r="237" spans="1:34">
      <c r="A237" t="s">
        <v>2131</v>
      </c>
      <c r="B237" t="s">
        <v>411</v>
      </c>
      <c r="D237">
        <v>0</v>
      </c>
      <c r="E237">
        <v>155.35</v>
      </c>
      <c r="F237" t="s">
        <v>1369</v>
      </c>
      <c r="G237" t="s">
        <v>1407</v>
      </c>
      <c r="H237">
        <v>0</v>
      </c>
      <c r="I237">
        <v>0</v>
      </c>
      <c r="J237">
        <v>0</v>
      </c>
      <c r="L237">
        <v>0</v>
      </c>
      <c r="M237">
        <v>0</v>
      </c>
      <c r="N237">
        <v>5800</v>
      </c>
      <c r="O237" t="s">
        <v>1408</v>
      </c>
      <c r="Q237" t="s">
        <v>1408</v>
      </c>
      <c r="R237" t="s">
        <v>1328</v>
      </c>
      <c r="S237" t="s">
        <v>1374</v>
      </c>
      <c r="T237" t="s">
        <v>1330</v>
      </c>
      <c r="U237" t="s">
        <v>1404</v>
      </c>
      <c r="V237" t="s">
        <v>2132</v>
      </c>
      <c r="W237" t="s">
        <v>2133</v>
      </c>
      <c r="X237" t="s">
        <v>1374</v>
      </c>
      <c r="Y237" t="s">
        <v>1374</v>
      </c>
      <c r="Z237">
        <v>0</v>
      </c>
      <c r="AA237">
        <v>0</v>
      </c>
      <c r="AB237">
        <v>0</v>
      </c>
      <c r="AC237" t="s">
        <v>1371</v>
      </c>
      <c r="AD237" t="s">
        <v>1371</v>
      </c>
      <c r="AE237" t="s">
        <v>1033</v>
      </c>
      <c r="AF237" t="s">
        <v>1371</v>
      </c>
      <c r="AG237" t="b">
        <v>1</v>
      </c>
      <c r="AH237" t="s">
        <v>1375</v>
      </c>
    </row>
    <row r="238" spans="1:34">
      <c r="A238" t="s">
        <v>2134</v>
      </c>
      <c r="B238" t="s">
        <v>2135</v>
      </c>
      <c r="D238">
        <v>0</v>
      </c>
      <c r="E238">
        <v>200.85</v>
      </c>
      <c r="F238" t="s">
        <v>1369</v>
      </c>
      <c r="G238" t="s">
        <v>1407</v>
      </c>
      <c r="H238">
        <v>0</v>
      </c>
      <c r="I238">
        <v>0</v>
      </c>
      <c r="J238">
        <v>0</v>
      </c>
      <c r="L238">
        <v>0</v>
      </c>
      <c r="M238">
        <v>0</v>
      </c>
      <c r="N238">
        <v>5800</v>
      </c>
      <c r="O238" t="s">
        <v>1408</v>
      </c>
      <c r="Q238" t="s">
        <v>1408</v>
      </c>
      <c r="R238" t="s">
        <v>1328</v>
      </c>
      <c r="S238" t="s">
        <v>1374</v>
      </c>
      <c r="T238" t="s">
        <v>1330</v>
      </c>
      <c r="U238" t="s">
        <v>1404</v>
      </c>
      <c r="V238" t="s">
        <v>2136</v>
      </c>
      <c r="W238" t="s">
        <v>2135</v>
      </c>
      <c r="X238" t="s">
        <v>1374</v>
      </c>
      <c r="Y238" t="s">
        <v>1374</v>
      </c>
      <c r="Z238">
        <v>0</v>
      </c>
      <c r="AA238">
        <v>0</v>
      </c>
      <c r="AB238">
        <v>0</v>
      </c>
      <c r="AC238" t="s">
        <v>1371</v>
      </c>
      <c r="AD238" t="s">
        <v>1371</v>
      </c>
      <c r="AE238" t="s">
        <v>1033</v>
      </c>
      <c r="AF238" t="s">
        <v>1371</v>
      </c>
      <c r="AG238" t="b">
        <v>1</v>
      </c>
      <c r="AH238" t="s">
        <v>1375</v>
      </c>
    </row>
    <row r="239" spans="1:34">
      <c r="A239" t="s">
        <v>2137</v>
      </c>
      <c r="B239" t="s">
        <v>2138</v>
      </c>
      <c r="D239">
        <v>0</v>
      </c>
      <c r="E239">
        <v>200.85</v>
      </c>
      <c r="F239" t="s">
        <v>1369</v>
      </c>
      <c r="G239" t="s">
        <v>1407</v>
      </c>
      <c r="H239">
        <v>0</v>
      </c>
      <c r="I239">
        <v>0</v>
      </c>
      <c r="J239">
        <v>0</v>
      </c>
      <c r="L239">
        <v>0</v>
      </c>
      <c r="M239">
        <v>0</v>
      </c>
      <c r="N239">
        <v>5800</v>
      </c>
      <c r="O239" t="s">
        <v>1408</v>
      </c>
      <c r="Q239" t="s">
        <v>1408</v>
      </c>
      <c r="R239" t="s">
        <v>1328</v>
      </c>
      <c r="S239" t="s">
        <v>1374</v>
      </c>
      <c r="T239" t="s">
        <v>1330</v>
      </c>
      <c r="U239" t="s">
        <v>1404</v>
      </c>
      <c r="V239" t="s">
        <v>2139</v>
      </c>
      <c r="W239" t="s">
        <v>2138</v>
      </c>
      <c r="X239" t="s">
        <v>1374</v>
      </c>
      <c r="Y239" t="s">
        <v>1374</v>
      </c>
      <c r="Z239">
        <v>0</v>
      </c>
      <c r="AA239">
        <v>0</v>
      </c>
      <c r="AB239">
        <v>0</v>
      </c>
      <c r="AC239" t="s">
        <v>1371</v>
      </c>
      <c r="AD239" t="s">
        <v>1371</v>
      </c>
      <c r="AE239" t="s">
        <v>1033</v>
      </c>
      <c r="AF239" t="s">
        <v>1371</v>
      </c>
      <c r="AG239" t="b">
        <v>1</v>
      </c>
      <c r="AH239" t="s">
        <v>1375</v>
      </c>
    </row>
    <row r="240" spans="1:34">
      <c r="A240" t="s">
        <v>2140</v>
      </c>
      <c r="B240" t="s">
        <v>2141</v>
      </c>
      <c r="D240">
        <v>0</v>
      </c>
      <c r="E240">
        <v>200.85</v>
      </c>
      <c r="F240" t="s">
        <v>1369</v>
      </c>
      <c r="G240" t="s">
        <v>1407</v>
      </c>
      <c r="H240">
        <v>0</v>
      </c>
      <c r="I240">
        <v>0</v>
      </c>
      <c r="J240">
        <v>0</v>
      </c>
      <c r="L240">
        <v>0</v>
      </c>
      <c r="M240">
        <v>0</v>
      </c>
      <c r="N240">
        <v>5800</v>
      </c>
      <c r="O240" t="s">
        <v>1408</v>
      </c>
      <c r="Q240" t="s">
        <v>1408</v>
      </c>
      <c r="R240" t="s">
        <v>1328</v>
      </c>
      <c r="S240" t="s">
        <v>1374</v>
      </c>
      <c r="T240" t="s">
        <v>1330</v>
      </c>
      <c r="U240" t="s">
        <v>1404</v>
      </c>
      <c r="V240" t="s">
        <v>2142</v>
      </c>
      <c r="W240" t="s">
        <v>2143</v>
      </c>
      <c r="X240" t="s">
        <v>1374</v>
      </c>
      <c r="Y240" t="s">
        <v>1374</v>
      </c>
      <c r="Z240">
        <v>0</v>
      </c>
      <c r="AA240">
        <v>0</v>
      </c>
      <c r="AB240">
        <v>0</v>
      </c>
      <c r="AC240" t="s">
        <v>1371</v>
      </c>
      <c r="AD240" t="s">
        <v>1371</v>
      </c>
      <c r="AE240" t="s">
        <v>1033</v>
      </c>
      <c r="AF240" t="s">
        <v>1371</v>
      </c>
      <c r="AG240" t="b">
        <v>1</v>
      </c>
      <c r="AH240" t="s">
        <v>1375</v>
      </c>
    </row>
    <row r="241" spans="1:34">
      <c r="A241" t="s">
        <v>2144</v>
      </c>
      <c r="B241" t="s">
        <v>2145</v>
      </c>
      <c r="D241">
        <v>0</v>
      </c>
      <c r="E241">
        <v>226.85</v>
      </c>
      <c r="F241" t="s">
        <v>1369</v>
      </c>
      <c r="G241" t="s">
        <v>1407</v>
      </c>
      <c r="H241">
        <v>0</v>
      </c>
      <c r="I241">
        <v>0</v>
      </c>
      <c r="J241">
        <v>0</v>
      </c>
      <c r="L241">
        <v>0</v>
      </c>
      <c r="M241">
        <v>0</v>
      </c>
      <c r="N241">
        <v>5800</v>
      </c>
      <c r="O241" t="s">
        <v>1408</v>
      </c>
      <c r="Q241" t="s">
        <v>1408</v>
      </c>
      <c r="R241" t="s">
        <v>1328</v>
      </c>
      <c r="S241" t="s">
        <v>1374</v>
      </c>
      <c r="T241" t="s">
        <v>1330</v>
      </c>
      <c r="U241" t="s">
        <v>1404</v>
      </c>
      <c r="V241" t="s">
        <v>2146</v>
      </c>
      <c r="W241" t="s">
        <v>2147</v>
      </c>
      <c r="X241" t="s">
        <v>1374</v>
      </c>
      <c r="Y241" t="s">
        <v>1374</v>
      </c>
      <c r="Z241">
        <v>0</v>
      </c>
      <c r="AA241">
        <v>0</v>
      </c>
      <c r="AB241">
        <v>0</v>
      </c>
      <c r="AC241" t="s">
        <v>1371</v>
      </c>
      <c r="AD241" t="s">
        <v>1371</v>
      </c>
      <c r="AE241" t="s">
        <v>1033</v>
      </c>
      <c r="AF241" t="s">
        <v>1371</v>
      </c>
      <c r="AG241" t="b">
        <v>1</v>
      </c>
      <c r="AH241" t="s">
        <v>1375</v>
      </c>
    </row>
    <row r="242" spans="1:34">
      <c r="A242" t="s">
        <v>2148</v>
      </c>
      <c r="B242" t="s">
        <v>2149</v>
      </c>
      <c r="D242">
        <v>0</v>
      </c>
      <c r="E242">
        <v>291.85000000000002</v>
      </c>
      <c r="F242" t="s">
        <v>1369</v>
      </c>
      <c r="G242" t="s">
        <v>1407</v>
      </c>
      <c r="H242">
        <v>0</v>
      </c>
      <c r="I242">
        <v>0</v>
      </c>
      <c r="J242">
        <v>0</v>
      </c>
      <c r="L242">
        <v>0</v>
      </c>
      <c r="M242">
        <v>0</v>
      </c>
      <c r="N242">
        <v>5800</v>
      </c>
      <c r="O242" t="s">
        <v>1408</v>
      </c>
      <c r="Q242" t="s">
        <v>1408</v>
      </c>
      <c r="R242" t="s">
        <v>1328</v>
      </c>
      <c r="S242" t="s">
        <v>1374</v>
      </c>
      <c r="T242" t="s">
        <v>1330</v>
      </c>
      <c r="U242" t="s">
        <v>1404</v>
      </c>
      <c r="V242" t="s">
        <v>2150</v>
      </c>
      <c r="W242" t="s">
        <v>2149</v>
      </c>
      <c r="X242" t="s">
        <v>1374</v>
      </c>
      <c r="Y242" t="s">
        <v>1374</v>
      </c>
      <c r="Z242">
        <v>0</v>
      </c>
      <c r="AA242">
        <v>0</v>
      </c>
      <c r="AB242">
        <v>0</v>
      </c>
      <c r="AC242" t="s">
        <v>1371</v>
      </c>
      <c r="AD242" t="s">
        <v>1371</v>
      </c>
      <c r="AE242" t="s">
        <v>1033</v>
      </c>
      <c r="AF242" t="s">
        <v>1371</v>
      </c>
      <c r="AG242" t="b">
        <v>1</v>
      </c>
      <c r="AH242" t="s">
        <v>1375</v>
      </c>
    </row>
    <row r="243" spans="1:34">
      <c r="A243" t="s">
        <v>2151</v>
      </c>
      <c r="B243" t="s">
        <v>2152</v>
      </c>
      <c r="D243">
        <v>0</v>
      </c>
      <c r="E243">
        <v>291.85000000000002</v>
      </c>
      <c r="F243" t="s">
        <v>1369</v>
      </c>
      <c r="G243" t="s">
        <v>1407</v>
      </c>
      <c r="H243">
        <v>0</v>
      </c>
      <c r="I243">
        <v>0</v>
      </c>
      <c r="J243">
        <v>0</v>
      </c>
      <c r="L243">
        <v>0</v>
      </c>
      <c r="M243">
        <v>0</v>
      </c>
      <c r="N243">
        <v>5800</v>
      </c>
      <c r="O243" t="s">
        <v>1408</v>
      </c>
      <c r="Q243" t="s">
        <v>1408</v>
      </c>
      <c r="R243" t="s">
        <v>1328</v>
      </c>
      <c r="S243" t="s">
        <v>1374</v>
      </c>
      <c r="T243" t="s">
        <v>1330</v>
      </c>
      <c r="U243" t="s">
        <v>1404</v>
      </c>
      <c r="V243" t="s">
        <v>2153</v>
      </c>
      <c r="W243" t="s">
        <v>2152</v>
      </c>
      <c r="X243" t="s">
        <v>1374</v>
      </c>
      <c r="Y243" t="s">
        <v>1374</v>
      </c>
      <c r="Z243">
        <v>0</v>
      </c>
      <c r="AA243">
        <v>0</v>
      </c>
      <c r="AB243">
        <v>0</v>
      </c>
      <c r="AC243" t="s">
        <v>1371</v>
      </c>
      <c r="AD243" t="s">
        <v>1371</v>
      </c>
      <c r="AE243" t="s">
        <v>1033</v>
      </c>
      <c r="AF243" t="s">
        <v>1371</v>
      </c>
      <c r="AG243" t="b">
        <v>1</v>
      </c>
      <c r="AH243" t="s">
        <v>1375</v>
      </c>
    </row>
    <row r="244" spans="1:34">
      <c r="A244" t="s">
        <v>2154</v>
      </c>
      <c r="B244" t="s">
        <v>2155</v>
      </c>
      <c r="D244">
        <v>0</v>
      </c>
      <c r="E244">
        <v>291.85000000000002</v>
      </c>
      <c r="F244" t="s">
        <v>1369</v>
      </c>
      <c r="G244" t="s">
        <v>1407</v>
      </c>
      <c r="H244">
        <v>0</v>
      </c>
      <c r="I244">
        <v>0</v>
      </c>
      <c r="J244">
        <v>0</v>
      </c>
      <c r="L244">
        <v>0</v>
      </c>
      <c r="M244">
        <v>0</v>
      </c>
      <c r="N244">
        <v>5800</v>
      </c>
      <c r="O244" t="s">
        <v>1408</v>
      </c>
      <c r="Q244" t="s">
        <v>1408</v>
      </c>
      <c r="R244" t="s">
        <v>1328</v>
      </c>
      <c r="S244" t="s">
        <v>1374</v>
      </c>
      <c r="T244" t="s">
        <v>1330</v>
      </c>
      <c r="U244" t="s">
        <v>1404</v>
      </c>
      <c r="V244" t="s">
        <v>2156</v>
      </c>
      <c r="W244" t="s">
        <v>2155</v>
      </c>
      <c r="X244" t="s">
        <v>1374</v>
      </c>
      <c r="Y244" t="s">
        <v>1374</v>
      </c>
      <c r="Z244">
        <v>0</v>
      </c>
      <c r="AA244">
        <v>0</v>
      </c>
      <c r="AB244">
        <v>0</v>
      </c>
      <c r="AC244" t="s">
        <v>1371</v>
      </c>
      <c r="AD244" t="s">
        <v>1371</v>
      </c>
      <c r="AE244" t="s">
        <v>1033</v>
      </c>
      <c r="AF244" t="s">
        <v>1371</v>
      </c>
      <c r="AG244" t="b">
        <v>1</v>
      </c>
      <c r="AH244" t="s">
        <v>1375</v>
      </c>
    </row>
    <row r="245" spans="1:34">
      <c r="A245" t="s">
        <v>2157</v>
      </c>
      <c r="B245" t="s">
        <v>2158</v>
      </c>
      <c r="D245">
        <v>0</v>
      </c>
      <c r="E245">
        <v>13.65</v>
      </c>
      <c r="F245" t="s">
        <v>1369</v>
      </c>
      <c r="G245" t="s">
        <v>1382</v>
      </c>
      <c r="H245">
        <v>0</v>
      </c>
      <c r="I245">
        <v>0</v>
      </c>
      <c r="J245">
        <v>0</v>
      </c>
      <c r="L245">
        <v>0</v>
      </c>
      <c r="M245">
        <v>0</v>
      </c>
      <c r="N245">
        <v>10</v>
      </c>
      <c r="O245" t="s">
        <v>1377</v>
      </c>
      <c r="Q245" t="s">
        <v>1377</v>
      </c>
      <c r="R245" t="s">
        <v>1328</v>
      </c>
      <c r="S245" t="s">
        <v>1374</v>
      </c>
      <c r="T245" t="s">
        <v>1330</v>
      </c>
      <c r="U245" t="s">
        <v>1404</v>
      </c>
      <c r="V245" t="s">
        <v>2159</v>
      </c>
      <c r="W245" t="s">
        <v>419</v>
      </c>
      <c r="X245" t="s">
        <v>1374</v>
      </c>
      <c r="Y245" t="s">
        <v>1374</v>
      </c>
      <c r="Z245">
        <v>0</v>
      </c>
      <c r="AA245">
        <v>0</v>
      </c>
      <c r="AB245">
        <v>0</v>
      </c>
      <c r="AC245" t="s">
        <v>1371</v>
      </c>
      <c r="AD245" t="s">
        <v>1371</v>
      </c>
      <c r="AE245" t="s">
        <v>1033</v>
      </c>
      <c r="AF245" t="s">
        <v>1371</v>
      </c>
      <c r="AG245" t="b">
        <v>1</v>
      </c>
      <c r="AH245" t="s">
        <v>1375</v>
      </c>
    </row>
    <row r="246" spans="1:34">
      <c r="A246" t="s">
        <v>2160</v>
      </c>
      <c r="B246" t="s">
        <v>2161</v>
      </c>
      <c r="D246">
        <v>0</v>
      </c>
      <c r="E246">
        <v>13.65</v>
      </c>
      <c r="F246" t="s">
        <v>1369</v>
      </c>
      <c r="G246" t="s">
        <v>1382</v>
      </c>
      <c r="H246">
        <v>0</v>
      </c>
      <c r="I246">
        <v>0</v>
      </c>
      <c r="J246">
        <v>0</v>
      </c>
      <c r="L246">
        <v>0</v>
      </c>
      <c r="M246">
        <v>0</v>
      </c>
      <c r="N246">
        <v>10</v>
      </c>
      <c r="O246" t="s">
        <v>1377</v>
      </c>
      <c r="Q246" t="s">
        <v>1377</v>
      </c>
      <c r="R246" t="s">
        <v>1328</v>
      </c>
      <c r="S246" t="s">
        <v>1374</v>
      </c>
      <c r="T246" t="s">
        <v>1330</v>
      </c>
      <c r="U246" t="s">
        <v>1404</v>
      </c>
      <c r="V246" t="s">
        <v>2162</v>
      </c>
      <c r="W246" t="s">
        <v>420</v>
      </c>
      <c r="X246" t="s">
        <v>1374</v>
      </c>
      <c r="Y246" t="s">
        <v>1374</v>
      </c>
      <c r="Z246">
        <v>0</v>
      </c>
      <c r="AA246">
        <v>0</v>
      </c>
      <c r="AB246">
        <v>0</v>
      </c>
      <c r="AC246" t="s">
        <v>1371</v>
      </c>
      <c r="AD246" t="s">
        <v>1371</v>
      </c>
      <c r="AE246" t="s">
        <v>1033</v>
      </c>
      <c r="AF246" t="s">
        <v>1371</v>
      </c>
      <c r="AG246" t="b">
        <v>1</v>
      </c>
      <c r="AH246" t="s">
        <v>1375</v>
      </c>
    </row>
    <row r="247" spans="1:34">
      <c r="A247" t="s">
        <v>2163</v>
      </c>
      <c r="B247" t="s">
        <v>2164</v>
      </c>
      <c r="D247">
        <v>0</v>
      </c>
      <c r="E247">
        <v>13.65</v>
      </c>
      <c r="F247" t="s">
        <v>1369</v>
      </c>
      <c r="G247" t="s">
        <v>1382</v>
      </c>
      <c r="H247">
        <v>0</v>
      </c>
      <c r="I247">
        <v>0</v>
      </c>
      <c r="J247">
        <v>0</v>
      </c>
      <c r="L247">
        <v>0</v>
      </c>
      <c r="M247">
        <v>0</v>
      </c>
      <c r="N247">
        <v>10</v>
      </c>
      <c r="O247" t="s">
        <v>1377</v>
      </c>
      <c r="Q247" t="s">
        <v>1377</v>
      </c>
      <c r="R247" t="s">
        <v>1328</v>
      </c>
      <c r="S247" t="s">
        <v>1374</v>
      </c>
      <c r="T247" t="s">
        <v>1330</v>
      </c>
      <c r="U247" t="s">
        <v>1404</v>
      </c>
      <c r="V247" t="s">
        <v>2165</v>
      </c>
      <c r="W247" t="s">
        <v>418</v>
      </c>
      <c r="X247" t="s">
        <v>1374</v>
      </c>
      <c r="Y247" t="s">
        <v>1374</v>
      </c>
      <c r="Z247">
        <v>0</v>
      </c>
      <c r="AA247">
        <v>0</v>
      </c>
      <c r="AB247">
        <v>0</v>
      </c>
      <c r="AC247" t="s">
        <v>1371</v>
      </c>
      <c r="AD247" t="s">
        <v>1371</v>
      </c>
      <c r="AE247" t="s">
        <v>1033</v>
      </c>
      <c r="AF247" t="s">
        <v>1371</v>
      </c>
      <c r="AG247" t="b">
        <v>1</v>
      </c>
      <c r="AH247" t="s">
        <v>1375</v>
      </c>
    </row>
    <row r="248" spans="1:34">
      <c r="A248" t="s">
        <v>2166</v>
      </c>
      <c r="B248" t="s">
        <v>423</v>
      </c>
      <c r="D248">
        <v>0</v>
      </c>
      <c r="E248">
        <v>71.5</v>
      </c>
      <c r="F248" t="s">
        <v>1369</v>
      </c>
      <c r="G248" t="s">
        <v>1616</v>
      </c>
      <c r="H248">
        <v>0</v>
      </c>
      <c r="I248">
        <v>0</v>
      </c>
      <c r="J248">
        <v>0</v>
      </c>
      <c r="L248">
        <v>0</v>
      </c>
      <c r="M248">
        <v>0</v>
      </c>
      <c r="N248">
        <v>100000</v>
      </c>
      <c r="O248" t="s">
        <v>1408</v>
      </c>
      <c r="Q248" t="s">
        <v>1408</v>
      </c>
      <c r="R248" t="s">
        <v>1328</v>
      </c>
      <c r="S248" t="s">
        <v>1374</v>
      </c>
      <c r="T248" t="s">
        <v>1330</v>
      </c>
      <c r="U248" t="s">
        <v>1404</v>
      </c>
      <c r="V248" t="s">
        <v>2167</v>
      </c>
      <c r="W248" t="s">
        <v>2168</v>
      </c>
      <c r="X248" t="s">
        <v>1374</v>
      </c>
      <c r="Y248" t="s">
        <v>1374</v>
      </c>
      <c r="Z248">
        <v>0</v>
      </c>
      <c r="AA248">
        <v>0</v>
      </c>
      <c r="AB248">
        <v>0</v>
      </c>
      <c r="AC248" t="s">
        <v>1371</v>
      </c>
      <c r="AD248" t="s">
        <v>1371</v>
      </c>
      <c r="AE248" t="s">
        <v>1033</v>
      </c>
      <c r="AF248" t="s">
        <v>1371</v>
      </c>
      <c r="AG248" t="b">
        <v>1</v>
      </c>
      <c r="AH248" t="s">
        <v>1375</v>
      </c>
    </row>
    <row r="249" spans="1:34">
      <c r="A249" t="s">
        <v>2169</v>
      </c>
      <c r="B249" t="s">
        <v>422</v>
      </c>
      <c r="D249">
        <v>0</v>
      </c>
      <c r="E249">
        <v>55.25</v>
      </c>
      <c r="F249" t="s">
        <v>1369</v>
      </c>
      <c r="G249" t="s">
        <v>1616</v>
      </c>
      <c r="H249">
        <v>0</v>
      </c>
      <c r="I249">
        <v>0</v>
      </c>
      <c r="J249">
        <v>0</v>
      </c>
      <c r="L249">
        <v>0</v>
      </c>
      <c r="M249">
        <v>0</v>
      </c>
      <c r="N249">
        <v>100000</v>
      </c>
      <c r="O249" t="s">
        <v>1408</v>
      </c>
      <c r="Q249" t="s">
        <v>1408</v>
      </c>
      <c r="R249" t="s">
        <v>1328</v>
      </c>
      <c r="S249" t="s">
        <v>1374</v>
      </c>
      <c r="T249" t="s">
        <v>1330</v>
      </c>
      <c r="U249" t="s">
        <v>1404</v>
      </c>
      <c r="V249" t="s">
        <v>2170</v>
      </c>
      <c r="W249" t="s">
        <v>2171</v>
      </c>
      <c r="X249" t="s">
        <v>1374</v>
      </c>
      <c r="Y249" t="s">
        <v>1374</v>
      </c>
      <c r="Z249">
        <v>0</v>
      </c>
      <c r="AA249">
        <v>0</v>
      </c>
      <c r="AB249">
        <v>0</v>
      </c>
      <c r="AC249" t="s">
        <v>1371</v>
      </c>
      <c r="AD249" t="s">
        <v>1371</v>
      </c>
      <c r="AE249" t="s">
        <v>1033</v>
      </c>
      <c r="AF249" t="s">
        <v>1371</v>
      </c>
      <c r="AG249" t="b">
        <v>1</v>
      </c>
      <c r="AH249" t="s">
        <v>1375</v>
      </c>
    </row>
    <row r="250" spans="1:34">
      <c r="A250" t="s">
        <v>2172</v>
      </c>
      <c r="B250" t="s">
        <v>416</v>
      </c>
      <c r="D250">
        <v>0</v>
      </c>
      <c r="E250">
        <v>10.41</v>
      </c>
      <c r="F250" t="s">
        <v>1369</v>
      </c>
      <c r="G250" t="s">
        <v>1382</v>
      </c>
      <c r="H250">
        <v>0</v>
      </c>
      <c r="I250">
        <v>0</v>
      </c>
      <c r="J250">
        <v>0</v>
      </c>
      <c r="L250">
        <v>0</v>
      </c>
      <c r="M250">
        <v>0</v>
      </c>
      <c r="N250">
        <v>1</v>
      </c>
      <c r="O250" t="s">
        <v>1377</v>
      </c>
      <c r="Q250" t="s">
        <v>1377</v>
      </c>
      <c r="R250" t="s">
        <v>1328</v>
      </c>
      <c r="S250" t="s">
        <v>1374</v>
      </c>
      <c r="T250" t="s">
        <v>1330</v>
      </c>
      <c r="U250" t="s">
        <v>1404</v>
      </c>
      <c r="V250" t="s">
        <v>2173</v>
      </c>
      <c r="W250" t="s">
        <v>416</v>
      </c>
      <c r="X250" t="s">
        <v>1374</v>
      </c>
      <c r="Y250" t="s">
        <v>1374</v>
      </c>
      <c r="Z250">
        <v>0</v>
      </c>
      <c r="AA250">
        <v>0</v>
      </c>
      <c r="AB250">
        <v>0</v>
      </c>
      <c r="AC250" t="s">
        <v>1371</v>
      </c>
      <c r="AD250" t="s">
        <v>1371</v>
      </c>
      <c r="AE250" t="s">
        <v>1033</v>
      </c>
      <c r="AF250" t="s">
        <v>1371</v>
      </c>
      <c r="AG250" t="b">
        <v>1</v>
      </c>
      <c r="AH250" t="s">
        <v>1375</v>
      </c>
    </row>
    <row r="251" spans="1:34">
      <c r="A251" t="s">
        <v>2174</v>
      </c>
      <c r="B251" t="s">
        <v>417</v>
      </c>
      <c r="D251">
        <v>0</v>
      </c>
      <c r="E251">
        <v>10.41</v>
      </c>
      <c r="F251" t="s">
        <v>1369</v>
      </c>
      <c r="G251" t="s">
        <v>1382</v>
      </c>
      <c r="H251">
        <v>0</v>
      </c>
      <c r="I251">
        <v>0</v>
      </c>
      <c r="J251">
        <v>0</v>
      </c>
      <c r="L251">
        <v>0</v>
      </c>
      <c r="M251">
        <v>0</v>
      </c>
      <c r="N251">
        <v>1</v>
      </c>
      <c r="O251" t="s">
        <v>1377</v>
      </c>
      <c r="Q251" t="s">
        <v>1377</v>
      </c>
      <c r="R251" t="s">
        <v>1328</v>
      </c>
      <c r="S251" t="s">
        <v>1374</v>
      </c>
      <c r="T251" t="s">
        <v>1330</v>
      </c>
      <c r="U251" t="s">
        <v>1404</v>
      </c>
      <c r="V251" t="s">
        <v>2175</v>
      </c>
      <c r="W251" t="s">
        <v>417</v>
      </c>
      <c r="X251" t="s">
        <v>1374</v>
      </c>
      <c r="Y251" t="s">
        <v>1374</v>
      </c>
      <c r="Z251">
        <v>0</v>
      </c>
      <c r="AA251">
        <v>0</v>
      </c>
      <c r="AB251">
        <v>0</v>
      </c>
      <c r="AC251" t="s">
        <v>1371</v>
      </c>
      <c r="AD251" t="s">
        <v>1371</v>
      </c>
      <c r="AE251" t="s">
        <v>1033</v>
      </c>
      <c r="AF251" t="s">
        <v>1371</v>
      </c>
      <c r="AG251" t="b">
        <v>1</v>
      </c>
      <c r="AH251" t="s">
        <v>1375</v>
      </c>
    </row>
    <row r="252" spans="1:34">
      <c r="A252" t="s">
        <v>2176</v>
      </c>
      <c r="B252" t="s">
        <v>415</v>
      </c>
      <c r="D252">
        <v>0</v>
      </c>
      <c r="E252">
        <v>10.41</v>
      </c>
      <c r="F252" t="s">
        <v>1369</v>
      </c>
      <c r="G252" t="s">
        <v>1382</v>
      </c>
      <c r="H252">
        <v>0</v>
      </c>
      <c r="I252">
        <v>0</v>
      </c>
      <c r="J252">
        <v>0</v>
      </c>
      <c r="L252">
        <v>0</v>
      </c>
      <c r="M252">
        <v>0</v>
      </c>
      <c r="N252">
        <v>1</v>
      </c>
      <c r="O252" t="s">
        <v>1377</v>
      </c>
      <c r="Q252" t="s">
        <v>1377</v>
      </c>
      <c r="R252" t="s">
        <v>1328</v>
      </c>
      <c r="S252" t="s">
        <v>1374</v>
      </c>
      <c r="T252" t="s">
        <v>1330</v>
      </c>
      <c r="U252" t="s">
        <v>1404</v>
      </c>
      <c r="V252" t="s">
        <v>2177</v>
      </c>
      <c r="W252" t="s">
        <v>415</v>
      </c>
      <c r="X252" t="s">
        <v>1374</v>
      </c>
      <c r="Y252" t="s">
        <v>1374</v>
      </c>
      <c r="Z252">
        <v>0</v>
      </c>
      <c r="AA252">
        <v>0</v>
      </c>
      <c r="AB252">
        <v>0</v>
      </c>
      <c r="AC252" t="s">
        <v>1371</v>
      </c>
      <c r="AD252" t="s">
        <v>1371</v>
      </c>
      <c r="AE252" t="s">
        <v>1033</v>
      </c>
      <c r="AF252" t="s">
        <v>1371</v>
      </c>
      <c r="AG252" t="b">
        <v>1</v>
      </c>
      <c r="AH252" t="s">
        <v>1375</v>
      </c>
    </row>
    <row r="253" spans="1:34">
      <c r="A253" t="s">
        <v>2178</v>
      </c>
      <c r="B253" t="s">
        <v>421</v>
      </c>
      <c r="D253">
        <v>0</v>
      </c>
      <c r="E253">
        <v>54.6</v>
      </c>
      <c r="F253" t="s">
        <v>1369</v>
      </c>
      <c r="G253" t="s">
        <v>1382</v>
      </c>
      <c r="H253">
        <v>0</v>
      </c>
      <c r="I253">
        <v>0</v>
      </c>
      <c r="J253">
        <v>0</v>
      </c>
      <c r="L253">
        <v>0</v>
      </c>
      <c r="M253">
        <v>0</v>
      </c>
      <c r="N253">
        <v>50</v>
      </c>
      <c r="O253" t="s">
        <v>1370</v>
      </c>
      <c r="Q253" t="s">
        <v>1370</v>
      </c>
      <c r="R253" t="s">
        <v>1328</v>
      </c>
      <c r="S253" t="s">
        <v>1374</v>
      </c>
      <c r="T253" t="s">
        <v>1330</v>
      </c>
      <c r="U253" t="s">
        <v>1404</v>
      </c>
      <c r="V253" t="s">
        <v>2179</v>
      </c>
      <c r="W253" t="s">
        <v>2180</v>
      </c>
      <c r="X253" t="s">
        <v>1374</v>
      </c>
      <c r="Y253" t="s">
        <v>1374</v>
      </c>
      <c r="Z253">
        <v>0</v>
      </c>
      <c r="AA253">
        <v>0</v>
      </c>
      <c r="AB253">
        <v>0</v>
      </c>
      <c r="AC253" t="s">
        <v>1371</v>
      </c>
      <c r="AD253" t="s">
        <v>1371</v>
      </c>
      <c r="AE253" t="s">
        <v>1033</v>
      </c>
      <c r="AF253" t="s">
        <v>1371</v>
      </c>
      <c r="AG253" t="b">
        <v>1</v>
      </c>
      <c r="AH253" t="s">
        <v>1375</v>
      </c>
    </row>
    <row r="254" spans="1:34">
      <c r="A254" t="s">
        <v>2181</v>
      </c>
      <c r="B254" t="s">
        <v>2182</v>
      </c>
      <c r="D254">
        <v>0</v>
      </c>
      <c r="E254">
        <v>126.1</v>
      </c>
      <c r="F254" t="s">
        <v>1369</v>
      </c>
      <c r="G254" t="s">
        <v>1407</v>
      </c>
      <c r="H254">
        <v>0</v>
      </c>
      <c r="I254">
        <v>0</v>
      </c>
      <c r="J254">
        <v>0</v>
      </c>
      <c r="L254">
        <v>0</v>
      </c>
      <c r="M254">
        <v>0</v>
      </c>
      <c r="N254">
        <v>5800</v>
      </c>
      <c r="O254" t="s">
        <v>1408</v>
      </c>
      <c r="Q254" t="s">
        <v>1408</v>
      </c>
      <c r="R254" t="s">
        <v>1328</v>
      </c>
      <c r="S254" t="s">
        <v>1374</v>
      </c>
      <c r="T254" t="s">
        <v>1330</v>
      </c>
      <c r="U254" t="s">
        <v>1404</v>
      </c>
      <c r="V254" t="s">
        <v>2183</v>
      </c>
      <c r="W254" t="s">
        <v>2184</v>
      </c>
      <c r="X254" t="s">
        <v>1374</v>
      </c>
      <c r="Y254" t="s">
        <v>1374</v>
      </c>
      <c r="Z254">
        <v>0</v>
      </c>
      <c r="AA254">
        <v>0</v>
      </c>
      <c r="AB254">
        <v>0</v>
      </c>
      <c r="AC254" t="s">
        <v>1371</v>
      </c>
      <c r="AD254" t="s">
        <v>1371</v>
      </c>
      <c r="AE254" t="s">
        <v>1033</v>
      </c>
      <c r="AF254" t="s">
        <v>1371</v>
      </c>
      <c r="AG254" t="b">
        <v>1</v>
      </c>
      <c r="AH254" t="s">
        <v>1375</v>
      </c>
    </row>
    <row r="255" spans="1:34">
      <c r="A255" t="s">
        <v>2185</v>
      </c>
      <c r="B255" t="s">
        <v>2186</v>
      </c>
      <c r="D255">
        <v>0</v>
      </c>
      <c r="E255">
        <v>168.35</v>
      </c>
      <c r="F255" t="s">
        <v>1369</v>
      </c>
      <c r="G255" t="s">
        <v>1407</v>
      </c>
      <c r="H255">
        <v>0</v>
      </c>
      <c r="I255">
        <v>0</v>
      </c>
      <c r="J255">
        <v>0</v>
      </c>
      <c r="L255">
        <v>0</v>
      </c>
      <c r="M255">
        <v>0</v>
      </c>
      <c r="N255">
        <v>5800</v>
      </c>
      <c r="O255" t="s">
        <v>1408</v>
      </c>
      <c r="Q255" t="s">
        <v>1408</v>
      </c>
      <c r="R255" t="s">
        <v>1328</v>
      </c>
      <c r="S255" t="s">
        <v>1374</v>
      </c>
      <c r="T255" t="s">
        <v>1330</v>
      </c>
      <c r="U255" t="s">
        <v>1404</v>
      </c>
      <c r="V255" t="s">
        <v>2187</v>
      </c>
      <c r="W255" t="s">
        <v>2186</v>
      </c>
      <c r="X255" t="s">
        <v>1374</v>
      </c>
      <c r="Y255" t="s">
        <v>1374</v>
      </c>
      <c r="Z255">
        <v>0</v>
      </c>
      <c r="AA255">
        <v>0</v>
      </c>
      <c r="AB255">
        <v>0</v>
      </c>
      <c r="AC255" t="s">
        <v>1371</v>
      </c>
      <c r="AD255" t="s">
        <v>1371</v>
      </c>
      <c r="AE255" t="s">
        <v>1033</v>
      </c>
      <c r="AF255" t="s">
        <v>1371</v>
      </c>
      <c r="AG255" t="b">
        <v>1</v>
      </c>
      <c r="AH255" t="s">
        <v>1375</v>
      </c>
    </row>
    <row r="256" spans="1:34">
      <c r="A256" t="s">
        <v>2188</v>
      </c>
      <c r="B256" t="s">
        <v>2189</v>
      </c>
      <c r="D256">
        <v>0</v>
      </c>
      <c r="E256">
        <v>168.35</v>
      </c>
      <c r="F256" t="s">
        <v>1369</v>
      </c>
      <c r="G256" t="s">
        <v>1407</v>
      </c>
      <c r="H256">
        <v>0</v>
      </c>
      <c r="I256">
        <v>0</v>
      </c>
      <c r="J256">
        <v>0</v>
      </c>
      <c r="L256">
        <v>0</v>
      </c>
      <c r="M256">
        <v>0</v>
      </c>
      <c r="N256">
        <v>5800</v>
      </c>
      <c r="O256" t="s">
        <v>1408</v>
      </c>
      <c r="Q256" t="s">
        <v>1408</v>
      </c>
      <c r="R256" t="s">
        <v>1328</v>
      </c>
      <c r="S256" t="s">
        <v>1374</v>
      </c>
      <c r="T256" t="s">
        <v>1330</v>
      </c>
      <c r="U256" t="s">
        <v>1404</v>
      </c>
      <c r="V256" t="s">
        <v>2190</v>
      </c>
      <c r="W256" t="s">
        <v>2189</v>
      </c>
      <c r="X256" t="s">
        <v>1374</v>
      </c>
      <c r="Y256" t="s">
        <v>1374</v>
      </c>
      <c r="Z256">
        <v>0</v>
      </c>
      <c r="AA256">
        <v>0</v>
      </c>
      <c r="AB256">
        <v>0</v>
      </c>
      <c r="AC256" t="s">
        <v>1371</v>
      </c>
      <c r="AD256" t="s">
        <v>1371</v>
      </c>
      <c r="AE256" t="s">
        <v>1033</v>
      </c>
      <c r="AF256" t="s">
        <v>1371</v>
      </c>
      <c r="AG256" t="b">
        <v>1</v>
      </c>
      <c r="AH256" t="s">
        <v>1375</v>
      </c>
    </row>
    <row r="257" spans="1:34">
      <c r="A257" t="s">
        <v>2191</v>
      </c>
      <c r="B257" t="s">
        <v>2192</v>
      </c>
      <c r="D257">
        <v>0</v>
      </c>
      <c r="E257">
        <v>168.35</v>
      </c>
      <c r="F257" t="s">
        <v>1369</v>
      </c>
      <c r="G257" t="s">
        <v>1407</v>
      </c>
      <c r="H257">
        <v>0</v>
      </c>
      <c r="I257">
        <v>0</v>
      </c>
      <c r="J257">
        <v>0</v>
      </c>
      <c r="L257">
        <v>0</v>
      </c>
      <c r="M257">
        <v>0</v>
      </c>
      <c r="N257">
        <v>5800</v>
      </c>
      <c r="O257" t="s">
        <v>1408</v>
      </c>
      <c r="Q257" t="s">
        <v>1408</v>
      </c>
      <c r="R257" t="s">
        <v>1328</v>
      </c>
      <c r="S257" t="s">
        <v>1374</v>
      </c>
      <c r="T257" t="s">
        <v>1330</v>
      </c>
      <c r="U257" t="s">
        <v>1404</v>
      </c>
      <c r="V257" t="s">
        <v>2193</v>
      </c>
      <c r="W257" t="s">
        <v>2192</v>
      </c>
      <c r="X257" t="s">
        <v>1374</v>
      </c>
      <c r="Y257" t="s">
        <v>1374</v>
      </c>
      <c r="Z257">
        <v>0</v>
      </c>
      <c r="AA257">
        <v>0</v>
      </c>
      <c r="AB257">
        <v>0</v>
      </c>
      <c r="AC257" t="s">
        <v>1371</v>
      </c>
      <c r="AD257" t="s">
        <v>1371</v>
      </c>
      <c r="AE257" t="s">
        <v>1033</v>
      </c>
      <c r="AF257" t="s">
        <v>1371</v>
      </c>
      <c r="AG257" t="b">
        <v>1</v>
      </c>
      <c r="AH257" t="s">
        <v>1375</v>
      </c>
    </row>
    <row r="258" spans="1:34">
      <c r="A258" t="s">
        <v>2194</v>
      </c>
      <c r="B258" t="s">
        <v>2195</v>
      </c>
      <c r="D258">
        <v>0</v>
      </c>
      <c r="E258">
        <v>213.85</v>
      </c>
      <c r="F258" t="s">
        <v>1369</v>
      </c>
      <c r="G258" t="s">
        <v>1407</v>
      </c>
      <c r="H258">
        <v>0</v>
      </c>
      <c r="I258">
        <v>0</v>
      </c>
      <c r="J258">
        <v>0</v>
      </c>
      <c r="L258">
        <v>0</v>
      </c>
      <c r="M258">
        <v>0</v>
      </c>
      <c r="N258">
        <v>5800</v>
      </c>
      <c r="O258" t="s">
        <v>1408</v>
      </c>
      <c r="Q258" t="s">
        <v>1408</v>
      </c>
      <c r="R258" t="s">
        <v>1328</v>
      </c>
      <c r="S258" t="s">
        <v>1374</v>
      </c>
      <c r="T258" t="s">
        <v>1330</v>
      </c>
      <c r="U258" t="s">
        <v>1404</v>
      </c>
      <c r="V258" t="s">
        <v>2196</v>
      </c>
      <c r="W258" t="s">
        <v>2197</v>
      </c>
      <c r="X258" t="s">
        <v>1374</v>
      </c>
      <c r="Y258" t="s">
        <v>1374</v>
      </c>
      <c r="Z258">
        <v>0</v>
      </c>
      <c r="AA258">
        <v>0</v>
      </c>
      <c r="AB258">
        <v>0</v>
      </c>
      <c r="AC258" t="s">
        <v>1371</v>
      </c>
      <c r="AD258" t="s">
        <v>1371</v>
      </c>
      <c r="AE258" t="s">
        <v>1033</v>
      </c>
      <c r="AF258" t="s">
        <v>1371</v>
      </c>
      <c r="AG258" t="b">
        <v>1</v>
      </c>
      <c r="AH258" t="s">
        <v>1375</v>
      </c>
    </row>
    <row r="259" spans="1:34">
      <c r="A259" t="s">
        <v>2198</v>
      </c>
      <c r="B259" t="s">
        <v>2199</v>
      </c>
      <c r="D259">
        <v>0</v>
      </c>
      <c r="E259">
        <v>278.85000000000002</v>
      </c>
      <c r="F259" t="s">
        <v>1369</v>
      </c>
      <c r="G259" t="s">
        <v>1407</v>
      </c>
      <c r="H259">
        <v>0</v>
      </c>
      <c r="I259">
        <v>0</v>
      </c>
      <c r="J259">
        <v>0</v>
      </c>
      <c r="L259">
        <v>0</v>
      </c>
      <c r="M259">
        <v>0</v>
      </c>
      <c r="N259">
        <v>5800</v>
      </c>
      <c r="O259" t="s">
        <v>1408</v>
      </c>
      <c r="Q259" t="s">
        <v>1408</v>
      </c>
      <c r="R259" t="s">
        <v>1328</v>
      </c>
      <c r="S259" t="s">
        <v>1374</v>
      </c>
      <c r="T259" t="s">
        <v>1330</v>
      </c>
      <c r="U259" t="s">
        <v>1404</v>
      </c>
      <c r="V259" t="s">
        <v>2200</v>
      </c>
      <c r="W259" t="s">
        <v>2199</v>
      </c>
      <c r="X259" t="s">
        <v>1374</v>
      </c>
      <c r="Y259" t="s">
        <v>1374</v>
      </c>
      <c r="Z259">
        <v>0</v>
      </c>
      <c r="AA259">
        <v>0</v>
      </c>
      <c r="AB259">
        <v>0</v>
      </c>
      <c r="AC259" t="s">
        <v>1371</v>
      </c>
      <c r="AD259" t="s">
        <v>1371</v>
      </c>
      <c r="AE259" t="s">
        <v>1033</v>
      </c>
      <c r="AF259" t="s">
        <v>1371</v>
      </c>
      <c r="AG259" t="b">
        <v>1</v>
      </c>
      <c r="AH259" t="s">
        <v>1375</v>
      </c>
    </row>
    <row r="260" spans="1:34">
      <c r="A260" t="s">
        <v>2201</v>
      </c>
      <c r="B260" t="s">
        <v>2202</v>
      </c>
      <c r="D260">
        <v>0</v>
      </c>
      <c r="E260">
        <v>278.85000000000002</v>
      </c>
      <c r="F260" t="s">
        <v>1369</v>
      </c>
      <c r="G260" t="s">
        <v>1407</v>
      </c>
      <c r="H260">
        <v>0</v>
      </c>
      <c r="I260">
        <v>0</v>
      </c>
      <c r="J260">
        <v>0</v>
      </c>
      <c r="L260">
        <v>0</v>
      </c>
      <c r="M260">
        <v>0</v>
      </c>
      <c r="N260">
        <v>5800</v>
      </c>
      <c r="O260" t="s">
        <v>1408</v>
      </c>
      <c r="Q260" t="s">
        <v>1408</v>
      </c>
      <c r="R260" t="s">
        <v>1328</v>
      </c>
      <c r="S260" t="s">
        <v>1374</v>
      </c>
      <c r="T260" t="s">
        <v>1330</v>
      </c>
      <c r="U260" t="s">
        <v>1404</v>
      </c>
      <c r="V260" t="s">
        <v>2203</v>
      </c>
      <c r="W260" t="s">
        <v>2202</v>
      </c>
      <c r="X260" t="s">
        <v>1374</v>
      </c>
      <c r="Y260" t="s">
        <v>1374</v>
      </c>
      <c r="Z260">
        <v>0</v>
      </c>
      <c r="AA260">
        <v>0</v>
      </c>
      <c r="AB260">
        <v>0</v>
      </c>
      <c r="AC260" t="s">
        <v>1371</v>
      </c>
      <c r="AD260" t="s">
        <v>1371</v>
      </c>
      <c r="AE260" t="s">
        <v>1033</v>
      </c>
      <c r="AF260" t="s">
        <v>1371</v>
      </c>
      <c r="AG260" t="b">
        <v>1</v>
      </c>
      <c r="AH260" t="s">
        <v>1375</v>
      </c>
    </row>
    <row r="261" spans="1:34">
      <c r="A261" t="s">
        <v>2204</v>
      </c>
      <c r="B261" t="s">
        <v>2205</v>
      </c>
      <c r="D261">
        <v>0</v>
      </c>
      <c r="E261">
        <v>278.85000000000002</v>
      </c>
      <c r="F261" t="s">
        <v>1369</v>
      </c>
      <c r="G261" t="s">
        <v>1407</v>
      </c>
      <c r="H261">
        <v>0</v>
      </c>
      <c r="I261">
        <v>0</v>
      </c>
      <c r="J261">
        <v>0</v>
      </c>
      <c r="L261">
        <v>0</v>
      </c>
      <c r="M261">
        <v>0</v>
      </c>
      <c r="N261">
        <v>5800</v>
      </c>
      <c r="O261" t="s">
        <v>1408</v>
      </c>
      <c r="Q261" t="s">
        <v>1408</v>
      </c>
      <c r="R261" t="s">
        <v>1328</v>
      </c>
      <c r="S261" t="s">
        <v>1374</v>
      </c>
      <c r="T261" t="s">
        <v>1330</v>
      </c>
      <c r="U261" t="s">
        <v>1404</v>
      </c>
      <c r="V261" t="s">
        <v>2206</v>
      </c>
      <c r="W261" t="s">
        <v>2207</v>
      </c>
      <c r="X261" t="s">
        <v>1374</v>
      </c>
      <c r="Y261" t="s">
        <v>1374</v>
      </c>
      <c r="Z261">
        <v>0</v>
      </c>
      <c r="AA261">
        <v>0</v>
      </c>
      <c r="AB261">
        <v>0</v>
      </c>
      <c r="AC261" t="s">
        <v>1371</v>
      </c>
      <c r="AD261" t="s">
        <v>1371</v>
      </c>
      <c r="AE261" t="s">
        <v>1033</v>
      </c>
      <c r="AF261" t="s">
        <v>1371</v>
      </c>
      <c r="AG261" t="b">
        <v>1</v>
      </c>
      <c r="AH261" t="s">
        <v>1375</v>
      </c>
    </row>
    <row r="262" spans="1:34">
      <c r="A262" t="s">
        <v>2208</v>
      </c>
      <c r="B262" t="s">
        <v>432</v>
      </c>
      <c r="D262">
        <v>0</v>
      </c>
      <c r="E262">
        <v>151.84</v>
      </c>
      <c r="F262" t="s">
        <v>1369</v>
      </c>
      <c r="G262" t="s">
        <v>1616</v>
      </c>
      <c r="H262">
        <v>0</v>
      </c>
      <c r="I262">
        <v>0</v>
      </c>
      <c r="J262">
        <v>0</v>
      </c>
      <c r="L262">
        <v>0</v>
      </c>
      <c r="M262">
        <v>0</v>
      </c>
      <c r="N262">
        <v>300000</v>
      </c>
      <c r="O262" t="s">
        <v>1408</v>
      </c>
      <c r="Q262" t="s">
        <v>1408</v>
      </c>
      <c r="R262" t="s">
        <v>1328</v>
      </c>
      <c r="S262" t="s">
        <v>1374</v>
      </c>
      <c r="T262" t="s">
        <v>1330</v>
      </c>
      <c r="U262" t="s">
        <v>1404</v>
      </c>
      <c r="V262" t="s">
        <v>2209</v>
      </c>
      <c r="W262" t="s">
        <v>2210</v>
      </c>
      <c r="X262" t="s">
        <v>1374</v>
      </c>
      <c r="Y262" t="s">
        <v>1374</v>
      </c>
      <c r="Z262">
        <v>0</v>
      </c>
      <c r="AA262">
        <v>0</v>
      </c>
      <c r="AB262">
        <v>0</v>
      </c>
      <c r="AC262" t="s">
        <v>1371</v>
      </c>
      <c r="AD262" t="s">
        <v>1371</v>
      </c>
      <c r="AE262" t="s">
        <v>1033</v>
      </c>
      <c r="AF262" t="s">
        <v>1371</v>
      </c>
      <c r="AG262" t="b">
        <v>1</v>
      </c>
      <c r="AH262" t="s">
        <v>1375</v>
      </c>
    </row>
    <row r="263" spans="1:34">
      <c r="A263" t="s">
        <v>2211</v>
      </c>
      <c r="B263" t="s">
        <v>426</v>
      </c>
      <c r="D263">
        <v>0</v>
      </c>
      <c r="E263">
        <v>67.28</v>
      </c>
      <c r="F263" t="s">
        <v>1369</v>
      </c>
      <c r="G263" t="s">
        <v>1616</v>
      </c>
      <c r="H263">
        <v>0</v>
      </c>
      <c r="I263">
        <v>0</v>
      </c>
      <c r="J263">
        <v>0</v>
      </c>
      <c r="L263">
        <v>0</v>
      </c>
      <c r="M263">
        <v>0</v>
      </c>
      <c r="N263">
        <v>100000</v>
      </c>
      <c r="O263" t="s">
        <v>1408</v>
      </c>
      <c r="Q263" t="s">
        <v>1408</v>
      </c>
      <c r="R263" t="s">
        <v>1328</v>
      </c>
      <c r="S263" t="s">
        <v>1374</v>
      </c>
      <c r="T263" t="s">
        <v>1330</v>
      </c>
      <c r="U263" t="s">
        <v>1404</v>
      </c>
      <c r="V263" t="s">
        <v>2212</v>
      </c>
      <c r="W263" t="s">
        <v>2213</v>
      </c>
      <c r="X263" t="s">
        <v>1374</v>
      </c>
      <c r="Y263" t="s">
        <v>1374</v>
      </c>
      <c r="Z263">
        <v>0</v>
      </c>
      <c r="AA263">
        <v>0</v>
      </c>
      <c r="AB263">
        <v>0</v>
      </c>
      <c r="AC263" t="s">
        <v>1371</v>
      </c>
      <c r="AD263" t="s">
        <v>1371</v>
      </c>
      <c r="AE263" t="s">
        <v>1033</v>
      </c>
      <c r="AF263" t="s">
        <v>1371</v>
      </c>
      <c r="AG263" t="b">
        <v>1</v>
      </c>
      <c r="AH263" t="s">
        <v>1375</v>
      </c>
    </row>
    <row r="264" spans="1:34">
      <c r="A264" t="s">
        <v>2214</v>
      </c>
      <c r="B264" t="s">
        <v>425</v>
      </c>
      <c r="D264">
        <v>0</v>
      </c>
      <c r="E264">
        <v>118.56</v>
      </c>
      <c r="F264" t="s">
        <v>1369</v>
      </c>
      <c r="G264" t="s">
        <v>1616</v>
      </c>
      <c r="H264">
        <v>0</v>
      </c>
      <c r="I264">
        <v>0</v>
      </c>
      <c r="J264">
        <v>0</v>
      </c>
      <c r="L264">
        <v>0</v>
      </c>
      <c r="M264">
        <v>0</v>
      </c>
      <c r="N264">
        <v>200000</v>
      </c>
      <c r="O264" t="s">
        <v>1408</v>
      </c>
      <c r="Q264" t="s">
        <v>1408</v>
      </c>
      <c r="R264" t="s">
        <v>1328</v>
      </c>
      <c r="S264" t="s">
        <v>1374</v>
      </c>
      <c r="T264" t="s">
        <v>1330</v>
      </c>
      <c r="U264" t="s">
        <v>1404</v>
      </c>
      <c r="V264" t="s">
        <v>2215</v>
      </c>
      <c r="W264" t="s">
        <v>2216</v>
      </c>
      <c r="X264" t="s">
        <v>1374</v>
      </c>
      <c r="Y264" t="s">
        <v>1374</v>
      </c>
      <c r="Z264">
        <v>0</v>
      </c>
      <c r="AA264">
        <v>0</v>
      </c>
      <c r="AB264">
        <v>0</v>
      </c>
      <c r="AC264" t="s">
        <v>1371</v>
      </c>
      <c r="AD264" t="s">
        <v>1371</v>
      </c>
      <c r="AE264" t="s">
        <v>1033</v>
      </c>
      <c r="AF264" t="s">
        <v>1371</v>
      </c>
      <c r="AG264" t="b">
        <v>1</v>
      </c>
      <c r="AH264" t="s">
        <v>1375</v>
      </c>
    </row>
    <row r="265" spans="1:34">
      <c r="A265" t="s">
        <v>2217</v>
      </c>
      <c r="B265" t="s">
        <v>2218</v>
      </c>
      <c r="D265">
        <v>0</v>
      </c>
      <c r="E265">
        <v>94.88</v>
      </c>
      <c r="F265" t="s">
        <v>1369</v>
      </c>
      <c r="G265" t="s">
        <v>1616</v>
      </c>
      <c r="H265">
        <v>0</v>
      </c>
      <c r="I265">
        <v>0</v>
      </c>
      <c r="J265">
        <v>0</v>
      </c>
      <c r="L265">
        <v>0</v>
      </c>
      <c r="M265">
        <v>0</v>
      </c>
      <c r="N265">
        <v>50000</v>
      </c>
      <c r="O265" t="s">
        <v>1408</v>
      </c>
      <c r="Q265" t="s">
        <v>1408</v>
      </c>
      <c r="R265" t="s">
        <v>1328</v>
      </c>
      <c r="S265" t="s">
        <v>1374</v>
      </c>
      <c r="T265" t="s">
        <v>1330</v>
      </c>
      <c r="U265" t="s">
        <v>1404</v>
      </c>
      <c r="V265" t="s">
        <v>2219</v>
      </c>
      <c r="W265" t="s">
        <v>2220</v>
      </c>
      <c r="X265" t="s">
        <v>1374</v>
      </c>
      <c r="Y265" t="s">
        <v>1374</v>
      </c>
      <c r="Z265">
        <v>0</v>
      </c>
      <c r="AA265">
        <v>0</v>
      </c>
      <c r="AB265">
        <v>0</v>
      </c>
      <c r="AC265" t="s">
        <v>1371</v>
      </c>
      <c r="AD265" t="s">
        <v>1371</v>
      </c>
      <c r="AE265" t="s">
        <v>1033</v>
      </c>
      <c r="AF265" t="s">
        <v>1371</v>
      </c>
      <c r="AG265" t="b">
        <v>1</v>
      </c>
      <c r="AH265" t="s">
        <v>1375</v>
      </c>
    </row>
    <row r="266" spans="1:34">
      <c r="A266" t="s">
        <v>2221</v>
      </c>
      <c r="B266" t="s">
        <v>2222</v>
      </c>
      <c r="D266">
        <v>0</v>
      </c>
      <c r="E266">
        <v>152.72</v>
      </c>
      <c r="F266" t="s">
        <v>1369</v>
      </c>
      <c r="G266" t="s">
        <v>1616</v>
      </c>
      <c r="H266">
        <v>0</v>
      </c>
      <c r="I266">
        <v>0</v>
      </c>
      <c r="J266">
        <v>0</v>
      </c>
      <c r="L266">
        <v>0</v>
      </c>
      <c r="M266">
        <v>0</v>
      </c>
      <c r="N266">
        <v>50000</v>
      </c>
      <c r="O266" t="s">
        <v>1408</v>
      </c>
      <c r="Q266" t="s">
        <v>1408</v>
      </c>
      <c r="R266" t="s">
        <v>1328</v>
      </c>
      <c r="S266" t="s">
        <v>1374</v>
      </c>
      <c r="T266" t="s">
        <v>1330</v>
      </c>
      <c r="U266" t="s">
        <v>1404</v>
      </c>
      <c r="V266" t="s">
        <v>2223</v>
      </c>
      <c r="W266" t="s">
        <v>2224</v>
      </c>
      <c r="X266" t="s">
        <v>1374</v>
      </c>
      <c r="Y266" t="s">
        <v>1374</v>
      </c>
      <c r="Z266">
        <v>0</v>
      </c>
      <c r="AA266">
        <v>0</v>
      </c>
      <c r="AB266">
        <v>0</v>
      </c>
      <c r="AC266" t="s">
        <v>1371</v>
      </c>
      <c r="AD266" t="s">
        <v>1371</v>
      </c>
      <c r="AE266" t="s">
        <v>1033</v>
      </c>
      <c r="AF266" t="s">
        <v>1371</v>
      </c>
      <c r="AG266" t="b">
        <v>1</v>
      </c>
      <c r="AH266" t="s">
        <v>1375</v>
      </c>
    </row>
    <row r="267" spans="1:34">
      <c r="A267" t="s">
        <v>2225</v>
      </c>
      <c r="B267" t="s">
        <v>2226</v>
      </c>
      <c r="D267">
        <v>0</v>
      </c>
      <c r="E267">
        <v>184.32</v>
      </c>
      <c r="F267" t="s">
        <v>1369</v>
      </c>
      <c r="G267" t="s">
        <v>1616</v>
      </c>
      <c r="H267">
        <v>0</v>
      </c>
      <c r="I267">
        <v>0</v>
      </c>
      <c r="J267">
        <v>0</v>
      </c>
      <c r="L267">
        <v>0</v>
      </c>
      <c r="M267">
        <v>0</v>
      </c>
      <c r="N267">
        <v>50000</v>
      </c>
      <c r="O267" t="s">
        <v>1408</v>
      </c>
      <c r="Q267" t="s">
        <v>1408</v>
      </c>
      <c r="R267" t="s">
        <v>1328</v>
      </c>
      <c r="S267" t="s">
        <v>1374</v>
      </c>
      <c r="T267" t="s">
        <v>1330</v>
      </c>
      <c r="U267" t="s">
        <v>1404</v>
      </c>
      <c r="V267" t="s">
        <v>2227</v>
      </c>
      <c r="W267" t="s">
        <v>2228</v>
      </c>
      <c r="X267" t="s">
        <v>1374</v>
      </c>
      <c r="Y267" t="s">
        <v>1374</v>
      </c>
      <c r="Z267">
        <v>0</v>
      </c>
      <c r="AA267">
        <v>0</v>
      </c>
      <c r="AB267">
        <v>0</v>
      </c>
      <c r="AC267" t="s">
        <v>1371</v>
      </c>
      <c r="AD267" t="s">
        <v>1371</v>
      </c>
      <c r="AE267" t="s">
        <v>1033</v>
      </c>
      <c r="AF267" t="s">
        <v>1371</v>
      </c>
      <c r="AG267" t="b">
        <v>1</v>
      </c>
      <c r="AH267" t="s">
        <v>1375</v>
      </c>
    </row>
    <row r="268" spans="1:34">
      <c r="A268" t="s">
        <v>2229</v>
      </c>
      <c r="B268" t="s">
        <v>2230</v>
      </c>
      <c r="D268">
        <v>0</v>
      </c>
      <c r="E268">
        <v>47.52</v>
      </c>
      <c r="F268" t="s">
        <v>1369</v>
      </c>
      <c r="G268" t="s">
        <v>1616</v>
      </c>
      <c r="H268">
        <v>0</v>
      </c>
      <c r="I268">
        <v>0</v>
      </c>
      <c r="J268">
        <v>0</v>
      </c>
      <c r="L268">
        <v>0</v>
      </c>
      <c r="M268">
        <v>0</v>
      </c>
      <c r="N268">
        <v>50000</v>
      </c>
      <c r="O268" t="s">
        <v>1408</v>
      </c>
      <c r="Q268" t="s">
        <v>1408</v>
      </c>
      <c r="R268" t="s">
        <v>1328</v>
      </c>
      <c r="S268" t="s">
        <v>1374</v>
      </c>
      <c r="T268" t="s">
        <v>1330</v>
      </c>
      <c r="U268" t="s">
        <v>1404</v>
      </c>
      <c r="V268" t="s">
        <v>2231</v>
      </c>
      <c r="W268" t="s">
        <v>2232</v>
      </c>
      <c r="X268" t="s">
        <v>1374</v>
      </c>
      <c r="Y268" t="s">
        <v>1374</v>
      </c>
      <c r="Z268">
        <v>0</v>
      </c>
      <c r="AA268">
        <v>0</v>
      </c>
      <c r="AB268">
        <v>0</v>
      </c>
      <c r="AC268" t="s">
        <v>1371</v>
      </c>
      <c r="AD268" t="s">
        <v>1371</v>
      </c>
      <c r="AE268" t="s">
        <v>1033</v>
      </c>
      <c r="AF268" t="s">
        <v>1371</v>
      </c>
      <c r="AG268" t="b">
        <v>1</v>
      </c>
      <c r="AH268" t="s">
        <v>1375</v>
      </c>
    </row>
    <row r="269" spans="1:34">
      <c r="A269" t="s">
        <v>2233</v>
      </c>
      <c r="B269" t="s">
        <v>431</v>
      </c>
      <c r="D269">
        <v>0</v>
      </c>
      <c r="E269">
        <v>151.84</v>
      </c>
      <c r="F269" t="s">
        <v>1369</v>
      </c>
      <c r="G269" t="s">
        <v>1616</v>
      </c>
      <c r="H269">
        <v>0</v>
      </c>
      <c r="I269">
        <v>0</v>
      </c>
      <c r="J269">
        <v>0</v>
      </c>
      <c r="L269">
        <v>0</v>
      </c>
      <c r="M269">
        <v>0</v>
      </c>
      <c r="N269">
        <v>200000</v>
      </c>
      <c r="O269" t="s">
        <v>1408</v>
      </c>
      <c r="Q269" t="s">
        <v>1408</v>
      </c>
      <c r="R269" t="s">
        <v>1328</v>
      </c>
      <c r="S269" t="s">
        <v>1374</v>
      </c>
      <c r="T269" t="s">
        <v>1330</v>
      </c>
      <c r="U269" t="s">
        <v>1404</v>
      </c>
      <c r="V269" t="s">
        <v>2234</v>
      </c>
      <c r="W269" t="s">
        <v>2235</v>
      </c>
      <c r="X269" t="s">
        <v>1374</v>
      </c>
      <c r="Y269" t="s">
        <v>1374</v>
      </c>
      <c r="Z269">
        <v>0</v>
      </c>
      <c r="AA269">
        <v>0</v>
      </c>
      <c r="AB269">
        <v>0</v>
      </c>
      <c r="AC269" t="s">
        <v>1371</v>
      </c>
      <c r="AD269" t="s">
        <v>1371</v>
      </c>
      <c r="AE269" t="s">
        <v>1033</v>
      </c>
      <c r="AF269" t="s">
        <v>1371</v>
      </c>
      <c r="AG269" t="b">
        <v>1</v>
      </c>
      <c r="AH269" t="s">
        <v>1375</v>
      </c>
    </row>
    <row r="270" spans="1:34">
      <c r="A270" t="s">
        <v>2236</v>
      </c>
      <c r="B270" t="s">
        <v>437</v>
      </c>
      <c r="D270">
        <v>0</v>
      </c>
      <c r="E270">
        <v>8.16</v>
      </c>
      <c r="F270" t="s">
        <v>1369</v>
      </c>
      <c r="G270" t="s">
        <v>1616</v>
      </c>
      <c r="H270">
        <v>0</v>
      </c>
      <c r="I270">
        <v>0</v>
      </c>
      <c r="J270">
        <v>0</v>
      </c>
      <c r="L270">
        <v>0</v>
      </c>
      <c r="M270">
        <v>0</v>
      </c>
      <c r="N270">
        <v>0</v>
      </c>
      <c r="O270" t="s">
        <v>2237</v>
      </c>
      <c r="Q270" t="s">
        <v>2237</v>
      </c>
      <c r="R270" t="s">
        <v>1328</v>
      </c>
      <c r="S270" t="s">
        <v>1374</v>
      </c>
      <c r="T270" t="s">
        <v>1330</v>
      </c>
      <c r="U270" t="s">
        <v>1404</v>
      </c>
      <c r="V270" t="s">
        <v>2238</v>
      </c>
      <c r="W270" t="s">
        <v>2239</v>
      </c>
      <c r="X270" t="s">
        <v>1374</v>
      </c>
      <c r="Y270" t="s">
        <v>1374</v>
      </c>
      <c r="Z270">
        <v>0</v>
      </c>
      <c r="AA270">
        <v>0</v>
      </c>
      <c r="AB270">
        <v>0</v>
      </c>
      <c r="AC270" t="s">
        <v>1371</v>
      </c>
      <c r="AD270" t="s">
        <v>1371</v>
      </c>
      <c r="AE270" t="s">
        <v>1033</v>
      </c>
      <c r="AF270" t="s">
        <v>1371</v>
      </c>
      <c r="AG270" t="b">
        <v>1</v>
      </c>
      <c r="AH270" t="s">
        <v>1375</v>
      </c>
    </row>
    <row r="271" spans="1:34">
      <c r="A271" t="s">
        <v>2240</v>
      </c>
      <c r="B271" t="s">
        <v>438</v>
      </c>
      <c r="D271">
        <v>0</v>
      </c>
      <c r="E271">
        <v>8.16</v>
      </c>
      <c r="F271" t="s">
        <v>1369</v>
      </c>
      <c r="G271" t="s">
        <v>1616</v>
      </c>
      <c r="H271">
        <v>0</v>
      </c>
      <c r="I271">
        <v>0</v>
      </c>
      <c r="J271">
        <v>0</v>
      </c>
      <c r="L271">
        <v>0</v>
      </c>
      <c r="M271">
        <v>0</v>
      </c>
      <c r="N271">
        <v>0</v>
      </c>
      <c r="O271" t="s">
        <v>2237</v>
      </c>
      <c r="Q271" t="s">
        <v>2237</v>
      </c>
      <c r="R271" t="s">
        <v>1328</v>
      </c>
      <c r="S271" t="s">
        <v>1374</v>
      </c>
      <c r="T271" t="s">
        <v>1330</v>
      </c>
      <c r="U271" t="s">
        <v>1404</v>
      </c>
      <c r="V271" t="s">
        <v>2241</v>
      </c>
      <c r="W271" t="s">
        <v>2242</v>
      </c>
      <c r="X271" t="s">
        <v>1374</v>
      </c>
      <c r="Y271" t="s">
        <v>1374</v>
      </c>
      <c r="Z271">
        <v>0</v>
      </c>
      <c r="AA271">
        <v>0</v>
      </c>
      <c r="AB271">
        <v>0</v>
      </c>
      <c r="AC271" t="s">
        <v>1371</v>
      </c>
      <c r="AD271" t="s">
        <v>1371</v>
      </c>
      <c r="AE271" t="s">
        <v>1033</v>
      </c>
      <c r="AF271" t="s">
        <v>1371</v>
      </c>
      <c r="AG271" t="b">
        <v>1</v>
      </c>
      <c r="AH271" t="s">
        <v>1375</v>
      </c>
    </row>
    <row r="272" spans="1:34">
      <c r="A272" t="s">
        <v>2243</v>
      </c>
      <c r="B272" t="s">
        <v>439</v>
      </c>
      <c r="D272">
        <v>0</v>
      </c>
      <c r="E272">
        <v>8.16</v>
      </c>
      <c r="F272" t="s">
        <v>1369</v>
      </c>
      <c r="G272" t="s">
        <v>1616</v>
      </c>
      <c r="H272">
        <v>0</v>
      </c>
      <c r="I272">
        <v>0</v>
      </c>
      <c r="J272">
        <v>0</v>
      </c>
      <c r="L272">
        <v>0</v>
      </c>
      <c r="M272">
        <v>0</v>
      </c>
      <c r="N272">
        <v>0</v>
      </c>
      <c r="O272" t="s">
        <v>2237</v>
      </c>
      <c r="Q272" t="s">
        <v>2237</v>
      </c>
      <c r="R272" t="s">
        <v>1328</v>
      </c>
      <c r="S272" t="s">
        <v>1374</v>
      </c>
      <c r="T272" t="s">
        <v>1330</v>
      </c>
      <c r="U272" t="s">
        <v>1404</v>
      </c>
      <c r="V272" t="s">
        <v>2244</v>
      </c>
      <c r="W272" t="s">
        <v>2245</v>
      </c>
      <c r="X272" t="s">
        <v>1374</v>
      </c>
      <c r="Y272" t="s">
        <v>1374</v>
      </c>
      <c r="Z272">
        <v>0</v>
      </c>
      <c r="AA272">
        <v>0</v>
      </c>
      <c r="AB272">
        <v>0</v>
      </c>
      <c r="AC272" t="s">
        <v>1371</v>
      </c>
      <c r="AD272" t="s">
        <v>1371</v>
      </c>
      <c r="AE272" t="s">
        <v>1033</v>
      </c>
      <c r="AF272" t="s">
        <v>1371</v>
      </c>
      <c r="AG272" t="b">
        <v>1</v>
      </c>
      <c r="AH272" t="s">
        <v>1375</v>
      </c>
    </row>
    <row r="273" spans="1:34">
      <c r="A273" t="s">
        <v>2246</v>
      </c>
      <c r="B273" t="s">
        <v>440</v>
      </c>
      <c r="D273">
        <v>0</v>
      </c>
      <c r="E273">
        <v>8.16</v>
      </c>
      <c r="F273" t="s">
        <v>1369</v>
      </c>
      <c r="G273" t="s">
        <v>1616</v>
      </c>
      <c r="H273">
        <v>0</v>
      </c>
      <c r="I273">
        <v>0</v>
      </c>
      <c r="J273">
        <v>0</v>
      </c>
      <c r="L273">
        <v>0</v>
      </c>
      <c r="M273">
        <v>0</v>
      </c>
      <c r="N273">
        <v>0</v>
      </c>
      <c r="O273" t="s">
        <v>2237</v>
      </c>
      <c r="Q273" t="s">
        <v>2237</v>
      </c>
      <c r="R273" t="s">
        <v>1328</v>
      </c>
      <c r="S273" t="s">
        <v>1374</v>
      </c>
      <c r="T273" t="s">
        <v>1330</v>
      </c>
      <c r="U273" t="s">
        <v>1404</v>
      </c>
      <c r="V273" t="s">
        <v>2247</v>
      </c>
      <c r="W273" t="s">
        <v>2248</v>
      </c>
      <c r="X273" t="s">
        <v>1374</v>
      </c>
      <c r="Y273" t="s">
        <v>1374</v>
      </c>
      <c r="Z273">
        <v>0</v>
      </c>
      <c r="AA273">
        <v>0</v>
      </c>
      <c r="AB273">
        <v>0</v>
      </c>
      <c r="AC273" t="s">
        <v>1371</v>
      </c>
      <c r="AD273" t="s">
        <v>1371</v>
      </c>
      <c r="AE273" t="s">
        <v>1033</v>
      </c>
      <c r="AF273" t="s">
        <v>1371</v>
      </c>
      <c r="AG273" t="b">
        <v>1</v>
      </c>
      <c r="AH273" t="s">
        <v>1375</v>
      </c>
    </row>
    <row r="274" spans="1:34">
      <c r="A274" t="s">
        <v>2249</v>
      </c>
      <c r="B274" t="s">
        <v>441</v>
      </c>
      <c r="D274">
        <v>0</v>
      </c>
      <c r="E274">
        <v>8.16</v>
      </c>
      <c r="F274" t="s">
        <v>1369</v>
      </c>
      <c r="G274" t="s">
        <v>1616</v>
      </c>
      <c r="H274">
        <v>0</v>
      </c>
      <c r="I274">
        <v>0</v>
      </c>
      <c r="J274">
        <v>0</v>
      </c>
      <c r="L274">
        <v>0</v>
      </c>
      <c r="M274">
        <v>0</v>
      </c>
      <c r="N274">
        <v>0</v>
      </c>
      <c r="O274" t="s">
        <v>2237</v>
      </c>
      <c r="Q274" t="s">
        <v>2237</v>
      </c>
      <c r="R274" t="s">
        <v>1328</v>
      </c>
      <c r="S274" t="s">
        <v>1374</v>
      </c>
      <c r="T274" t="s">
        <v>1330</v>
      </c>
      <c r="U274" t="s">
        <v>1404</v>
      </c>
      <c r="V274" t="s">
        <v>2250</v>
      </c>
      <c r="W274" t="s">
        <v>2251</v>
      </c>
      <c r="X274" t="s">
        <v>1374</v>
      </c>
      <c r="Y274" t="s">
        <v>1374</v>
      </c>
      <c r="Z274">
        <v>0</v>
      </c>
      <c r="AA274">
        <v>0</v>
      </c>
      <c r="AB274">
        <v>0</v>
      </c>
      <c r="AC274" t="s">
        <v>1371</v>
      </c>
      <c r="AD274" t="s">
        <v>1371</v>
      </c>
      <c r="AE274" t="s">
        <v>1033</v>
      </c>
      <c r="AF274" t="s">
        <v>1371</v>
      </c>
      <c r="AG274" t="b">
        <v>1</v>
      </c>
      <c r="AH274" t="s">
        <v>1375</v>
      </c>
    </row>
    <row r="275" spans="1:34">
      <c r="A275" t="s">
        <v>2252</v>
      </c>
      <c r="B275" t="s">
        <v>2253</v>
      </c>
      <c r="D275">
        <v>0</v>
      </c>
      <c r="E275">
        <v>8.16</v>
      </c>
      <c r="F275" t="s">
        <v>1369</v>
      </c>
      <c r="G275" t="s">
        <v>1616</v>
      </c>
      <c r="H275">
        <v>0</v>
      </c>
      <c r="I275">
        <v>0</v>
      </c>
      <c r="J275">
        <v>0</v>
      </c>
      <c r="L275">
        <v>0</v>
      </c>
      <c r="M275">
        <v>0</v>
      </c>
      <c r="N275">
        <v>0</v>
      </c>
      <c r="O275" t="s">
        <v>2237</v>
      </c>
      <c r="Q275" t="s">
        <v>2237</v>
      </c>
      <c r="R275" t="s">
        <v>1328</v>
      </c>
      <c r="S275" t="s">
        <v>1374</v>
      </c>
      <c r="T275" t="s">
        <v>1330</v>
      </c>
      <c r="U275" t="s">
        <v>1404</v>
      </c>
      <c r="V275" t="s">
        <v>2254</v>
      </c>
      <c r="W275" t="s">
        <v>2255</v>
      </c>
      <c r="X275" t="s">
        <v>1374</v>
      </c>
      <c r="Y275" t="s">
        <v>1374</v>
      </c>
      <c r="Z275">
        <v>0</v>
      </c>
      <c r="AA275">
        <v>0</v>
      </c>
      <c r="AB275">
        <v>0</v>
      </c>
      <c r="AC275" t="s">
        <v>1371</v>
      </c>
      <c r="AD275" t="s">
        <v>1371</v>
      </c>
      <c r="AE275" t="s">
        <v>1033</v>
      </c>
      <c r="AF275" t="s">
        <v>1371</v>
      </c>
      <c r="AG275" t="b">
        <v>1</v>
      </c>
      <c r="AH275" t="s">
        <v>1375</v>
      </c>
    </row>
    <row r="276" spans="1:34">
      <c r="A276" t="s">
        <v>2256</v>
      </c>
      <c r="B276" t="s">
        <v>2257</v>
      </c>
      <c r="D276">
        <v>0</v>
      </c>
      <c r="E276">
        <v>0</v>
      </c>
      <c r="F276" t="s">
        <v>1369</v>
      </c>
      <c r="G276" t="s">
        <v>1382</v>
      </c>
      <c r="H276">
        <v>0</v>
      </c>
      <c r="I276">
        <v>0</v>
      </c>
      <c r="J276">
        <v>0</v>
      </c>
      <c r="L276">
        <v>0</v>
      </c>
      <c r="M276">
        <v>0</v>
      </c>
      <c r="N276">
        <v>30</v>
      </c>
      <c r="O276" t="s">
        <v>1377</v>
      </c>
      <c r="Q276" t="s">
        <v>1377</v>
      </c>
      <c r="R276" t="s">
        <v>1328</v>
      </c>
      <c r="S276" t="s">
        <v>1371</v>
      </c>
      <c r="T276" t="s">
        <v>1330</v>
      </c>
      <c r="U276" t="s">
        <v>1404</v>
      </c>
      <c r="V276" t="s">
        <v>2258</v>
      </c>
      <c r="W276" t="s">
        <v>2259</v>
      </c>
      <c r="X276" t="s">
        <v>1374</v>
      </c>
      <c r="Y276" t="s">
        <v>1374</v>
      </c>
      <c r="Z276">
        <v>0</v>
      </c>
      <c r="AA276">
        <v>0</v>
      </c>
      <c r="AB276">
        <v>0</v>
      </c>
      <c r="AC276" t="s">
        <v>1371</v>
      </c>
      <c r="AD276" t="s">
        <v>1371</v>
      </c>
      <c r="AE276" t="s">
        <v>1371</v>
      </c>
      <c r="AF276" t="s">
        <v>1371</v>
      </c>
      <c r="AG276" t="b">
        <v>1</v>
      </c>
      <c r="AH276" t="s">
        <v>1375</v>
      </c>
    </row>
    <row r="278" spans="1:34">
      <c r="A278" t="s">
        <v>2260</v>
      </c>
      <c r="B278" t="s">
        <v>2261</v>
      </c>
      <c r="D278">
        <v>0</v>
      </c>
      <c r="E278">
        <v>6.07</v>
      </c>
      <c r="F278" t="s">
        <v>1369</v>
      </c>
      <c r="G278" t="s">
        <v>1382</v>
      </c>
      <c r="H278">
        <v>0</v>
      </c>
      <c r="I278">
        <v>0</v>
      </c>
      <c r="J278">
        <v>0</v>
      </c>
      <c r="L278">
        <v>0</v>
      </c>
      <c r="M278">
        <v>0</v>
      </c>
      <c r="N278">
        <v>25</v>
      </c>
      <c r="O278" t="s">
        <v>1377</v>
      </c>
      <c r="Q278" t="s">
        <v>1377</v>
      </c>
      <c r="R278" t="s">
        <v>1328</v>
      </c>
      <c r="S278">
        <v>0</v>
      </c>
      <c r="T278" t="s">
        <v>2262</v>
      </c>
      <c r="U278" t="s">
        <v>1372</v>
      </c>
      <c r="V278" t="s">
        <v>2263</v>
      </c>
      <c r="W278" t="s">
        <v>2261</v>
      </c>
      <c r="X278" t="s">
        <v>1374</v>
      </c>
      <c r="Y278" t="s">
        <v>1374</v>
      </c>
      <c r="Z278">
        <v>0</v>
      </c>
      <c r="AA278">
        <v>0</v>
      </c>
      <c r="AB278">
        <v>0</v>
      </c>
    </row>
    <row r="279" spans="1:34">
      <c r="A279" t="s">
        <v>2264</v>
      </c>
      <c r="B279" t="s">
        <v>2265</v>
      </c>
      <c r="D279">
        <v>0</v>
      </c>
      <c r="E279">
        <v>6.07</v>
      </c>
      <c r="F279" t="s">
        <v>1369</v>
      </c>
      <c r="G279" t="s">
        <v>1382</v>
      </c>
      <c r="H279">
        <v>0</v>
      </c>
      <c r="I279">
        <v>0</v>
      </c>
      <c r="J279">
        <v>0</v>
      </c>
      <c r="L279">
        <v>0</v>
      </c>
      <c r="M279">
        <v>0</v>
      </c>
      <c r="N279">
        <v>25</v>
      </c>
      <c r="O279" t="s">
        <v>1377</v>
      </c>
      <c r="Q279" t="s">
        <v>1377</v>
      </c>
      <c r="R279" t="s">
        <v>1328</v>
      </c>
      <c r="S279">
        <v>0</v>
      </c>
      <c r="T279" t="s">
        <v>2262</v>
      </c>
      <c r="U279" t="s">
        <v>1372</v>
      </c>
      <c r="V279" t="s">
        <v>2266</v>
      </c>
      <c r="W279" t="s">
        <v>2265</v>
      </c>
      <c r="X279" t="s">
        <v>1374</v>
      </c>
      <c r="Y279" t="s">
        <v>1374</v>
      </c>
      <c r="Z279">
        <v>0</v>
      </c>
      <c r="AA279">
        <v>0</v>
      </c>
      <c r="AB279">
        <v>0</v>
      </c>
    </row>
    <row r="280" spans="1:34">
      <c r="A280" t="s">
        <v>2267</v>
      </c>
      <c r="B280" t="s">
        <v>2268</v>
      </c>
      <c r="D280">
        <v>0</v>
      </c>
      <c r="E280">
        <v>6.07</v>
      </c>
      <c r="F280" t="s">
        <v>1369</v>
      </c>
      <c r="G280" t="s">
        <v>1382</v>
      </c>
      <c r="H280">
        <v>0</v>
      </c>
      <c r="I280">
        <v>0</v>
      </c>
      <c r="J280">
        <v>0</v>
      </c>
      <c r="L280">
        <v>0</v>
      </c>
      <c r="M280">
        <v>0</v>
      </c>
      <c r="N280">
        <v>25</v>
      </c>
      <c r="O280" t="s">
        <v>1377</v>
      </c>
      <c r="Q280" t="s">
        <v>1377</v>
      </c>
      <c r="R280" t="s">
        <v>1328</v>
      </c>
      <c r="S280">
        <v>0</v>
      </c>
      <c r="T280" t="s">
        <v>2262</v>
      </c>
      <c r="U280" t="s">
        <v>1372</v>
      </c>
      <c r="V280" t="s">
        <v>2269</v>
      </c>
      <c r="W280" t="s">
        <v>2268</v>
      </c>
      <c r="X280" t="s">
        <v>1374</v>
      </c>
      <c r="Y280" t="s">
        <v>1374</v>
      </c>
      <c r="Z280">
        <v>0</v>
      </c>
      <c r="AA280">
        <v>0</v>
      </c>
      <c r="AB280">
        <v>0</v>
      </c>
    </row>
    <row r="281" spans="1:34">
      <c r="A281" t="s">
        <v>2270</v>
      </c>
      <c r="B281" t="s">
        <v>2271</v>
      </c>
      <c r="D281">
        <v>0</v>
      </c>
      <c r="E281">
        <v>6.07</v>
      </c>
      <c r="F281" t="s">
        <v>1369</v>
      </c>
      <c r="G281" t="s">
        <v>1382</v>
      </c>
      <c r="H281">
        <v>0</v>
      </c>
      <c r="I281">
        <v>0</v>
      </c>
      <c r="J281">
        <v>0</v>
      </c>
      <c r="L281">
        <v>0</v>
      </c>
      <c r="M281">
        <v>0</v>
      </c>
      <c r="N281">
        <v>25</v>
      </c>
      <c r="O281" t="s">
        <v>1377</v>
      </c>
      <c r="Q281" t="s">
        <v>1377</v>
      </c>
      <c r="R281" t="s">
        <v>1328</v>
      </c>
      <c r="S281">
        <v>0</v>
      </c>
      <c r="T281" t="s">
        <v>2262</v>
      </c>
      <c r="U281" t="s">
        <v>1372</v>
      </c>
      <c r="V281" t="s">
        <v>2272</v>
      </c>
      <c r="W281" t="s">
        <v>2271</v>
      </c>
      <c r="X281" t="s">
        <v>1374</v>
      </c>
      <c r="Y281" t="s">
        <v>1374</v>
      </c>
      <c r="Z281">
        <v>0</v>
      </c>
      <c r="AA281">
        <v>0</v>
      </c>
      <c r="AB281">
        <v>0</v>
      </c>
    </row>
    <row r="282" spans="1:34">
      <c r="A282" t="s">
        <v>2273</v>
      </c>
      <c r="B282" t="s">
        <v>2274</v>
      </c>
      <c r="D282">
        <v>0</v>
      </c>
      <c r="E282">
        <v>6.07</v>
      </c>
      <c r="F282" t="s">
        <v>1369</v>
      </c>
      <c r="G282" t="s">
        <v>1382</v>
      </c>
      <c r="H282">
        <v>0</v>
      </c>
      <c r="I282">
        <v>0</v>
      </c>
      <c r="J282">
        <v>0</v>
      </c>
      <c r="L282">
        <v>0</v>
      </c>
      <c r="M282">
        <v>0</v>
      </c>
      <c r="N282">
        <v>25</v>
      </c>
      <c r="O282" t="s">
        <v>1377</v>
      </c>
      <c r="Q282" t="s">
        <v>1377</v>
      </c>
      <c r="R282" t="s">
        <v>1328</v>
      </c>
      <c r="S282">
        <v>0</v>
      </c>
      <c r="T282" t="s">
        <v>2262</v>
      </c>
      <c r="U282" t="s">
        <v>1372</v>
      </c>
      <c r="V282" t="s">
        <v>2275</v>
      </c>
      <c r="W282" t="s">
        <v>2274</v>
      </c>
      <c r="X282" t="s">
        <v>1374</v>
      </c>
      <c r="Y282" t="s">
        <v>1374</v>
      </c>
      <c r="Z282">
        <v>0</v>
      </c>
      <c r="AA282">
        <v>0</v>
      </c>
      <c r="AB282">
        <v>0</v>
      </c>
    </row>
    <row r="283" spans="1:34">
      <c r="A283" t="s">
        <v>2276</v>
      </c>
      <c r="B283" t="s">
        <v>2277</v>
      </c>
      <c r="D283">
        <v>0</v>
      </c>
      <c r="E283">
        <v>3.74</v>
      </c>
      <c r="F283" t="s">
        <v>1369</v>
      </c>
      <c r="G283" t="s">
        <v>1382</v>
      </c>
      <c r="H283">
        <v>0</v>
      </c>
      <c r="I283">
        <v>0</v>
      </c>
      <c r="J283">
        <v>0</v>
      </c>
      <c r="L283">
        <v>0</v>
      </c>
      <c r="M283">
        <v>0</v>
      </c>
      <c r="N283">
        <v>25</v>
      </c>
      <c r="O283" t="s">
        <v>1370</v>
      </c>
      <c r="Q283" t="s">
        <v>1370</v>
      </c>
      <c r="R283" t="s">
        <v>1328</v>
      </c>
      <c r="S283">
        <v>0</v>
      </c>
      <c r="T283" t="s">
        <v>2262</v>
      </c>
      <c r="U283" t="s">
        <v>1372</v>
      </c>
      <c r="V283" t="s">
        <v>2278</v>
      </c>
      <c r="W283" t="s">
        <v>2279</v>
      </c>
      <c r="X283" t="s">
        <v>1374</v>
      </c>
      <c r="Y283" t="s">
        <v>1374</v>
      </c>
      <c r="Z283">
        <v>0</v>
      </c>
      <c r="AA283">
        <v>0</v>
      </c>
      <c r="AB283">
        <v>0</v>
      </c>
    </row>
    <row r="284" spans="1:34">
      <c r="A284" t="s">
        <v>2280</v>
      </c>
      <c r="B284" t="s">
        <v>2281</v>
      </c>
      <c r="D284">
        <v>0</v>
      </c>
      <c r="E284">
        <v>3.74</v>
      </c>
      <c r="F284" t="s">
        <v>1369</v>
      </c>
      <c r="G284" t="s">
        <v>1382</v>
      </c>
      <c r="H284">
        <v>0</v>
      </c>
      <c r="I284">
        <v>0</v>
      </c>
      <c r="J284">
        <v>0</v>
      </c>
      <c r="L284">
        <v>0</v>
      </c>
      <c r="M284">
        <v>0</v>
      </c>
      <c r="N284">
        <v>25</v>
      </c>
      <c r="O284" t="s">
        <v>1370</v>
      </c>
      <c r="Q284" t="s">
        <v>1370</v>
      </c>
      <c r="R284" t="s">
        <v>1328</v>
      </c>
      <c r="S284">
        <v>0</v>
      </c>
      <c r="T284" t="s">
        <v>2262</v>
      </c>
      <c r="U284" t="s">
        <v>1372</v>
      </c>
      <c r="V284" t="s">
        <v>2282</v>
      </c>
      <c r="W284" t="s">
        <v>2283</v>
      </c>
      <c r="X284" t="s">
        <v>1374</v>
      </c>
      <c r="Y284" t="s">
        <v>1374</v>
      </c>
      <c r="Z284">
        <v>0</v>
      </c>
      <c r="AA284">
        <v>0</v>
      </c>
      <c r="AB284">
        <v>0</v>
      </c>
    </row>
    <row r="285" spans="1:34">
      <c r="A285" t="s">
        <v>2284</v>
      </c>
      <c r="B285" t="s">
        <v>2285</v>
      </c>
      <c r="D285">
        <v>0</v>
      </c>
      <c r="E285">
        <v>3.74</v>
      </c>
      <c r="F285" t="s">
        <v>1369</v>
      </c>
      <c r="G285" t="s">
        <v>1382</v>
      </c>
      <c r="H285">
        <v>0</v>
      </c>
      <c r="I285">
        <v>0</v>
      </c>
      <c r="J285">
        <v>0</v>
      </c>
      <c r="L285">
        <v>0</v>
      </c>
      <c r="M285">
        <v>0</v>
      </c>
      <c r="N285">
        <v>25</v>
      </c>
      <c r="O285" t="s">
        <v>1370</v>
      </c>
      <c r="Q285" t="s">
        <v>1370</v>
      </c>
      <c r="R285" t="s">
        <v>1328</v>
      </c>
      <c r="S285">
        <v>0</v>
      </c>
      <c r="T285" t="s">
        <v>2262</v>
      </c>
      <c r="U285" t="s">
        <v>1372</v>
      </c>
      <c r="V285" t="s">
        <v>2286</v>
      </c>
      <c r="W285" t="s">
        <v>2287</v>
      </c>
      <c r="X285" t="s">
        <v>1374</v>
      </c>
      <c r="Y285" t="s">
        <v>1374</v>
      </c>
      <c r="Z285">
        <v>0</v>
      </c>
      <c r="AA285">
        <v>0</v>
      </c>
      <c r="AB285">
        <v>0</v>
      </c>
    </row>
    <row r="286" spans="1:34">
      <c r="A286" t="s">
        <v>2288</v>
      </c>
      <c r="B286" t="s">
        <v>2289</v>
      </c>
      <c r="D286">
        <v>0</v>
      </c>
      <c r="E286">
        <v>3.74</v>
      </c>
      <c r="F286" t="s">
        <v>1369</v>
      </c>
      <c r="G286" t="s">
        <v>1382</v>
      </c>
      <c r="H286">
        <v>0</v>
      </c>
      <c r="I286">
        <v>0</v>
      </c>
      <c r="J286">
        <v>0</v>
      </c>
      <c r="L286">
        <v>0</v>
      </c>
      <c r="M286">
        <v>0</v>
      </c>
      <c r="N286">
        <v>25</v>
      </c>
      <c r="O286" t="s">
        <v>1370</v>
      </c>
      <c r="Q286" t="s">
        <v>1370</v>
      </c>
      <c r="R286" t="s">
        <v>1328</v>
      </c>
      <c r="S286">
        <v>0</v>
      </c>
      <c r="T286" t="s">
        <v>2262</v>
      </c>
      <c r="U286" t="s">
        <v>1372</v>
      </c>
      <c r="V286" t="s">
        <v>2290</v>
      </c>
      <c r="W286" t="s">
        <v>2291</v>
      </c>
      <c r="X286" t="s">
        <v>1374</v>
      </c>
      <c r="Y286" t="s">
        <v>1374</v>
      </c>
      <c r="Z286">
        <v>0</v>
      </c>
      <c r="AA286">
        <v>0</v>
      </c>
      <c r="AB286">
        <v>0</v>
      </c>
    </row>
    <row r="287" spans="1:34">
      <c r="A287" t="s">
        <v>2292</v>
      </c>
      <c r="B287" t="s">
        <v>2293</v>
      </c>
      <c r="D287">
        <v>0</v>
      </c>
      <c r="E287">
        <v>3.74</v>
      </c>
      <c r="F287" t="s">
        <v>1369</v>
      </c>
      <c r="G287" t="s">
        <v>1382</v>
      </c>
      <c r="H287">
        <v>0</v>
      </c>
      <c r="I287">
        <v>0</v>
      </c>
      <c r="J287">
        <v>0</v>
      </c>
      <c r="L287">
        <v>0</v>
      </c>
      <c r="M287">
        <v>0</v>
      </c>
      <c r="N287">
        <v>25</v>
      </c>
      <c r="O287" t="s">
        <v>1370</v>
      </c>
      <c r="Q287" t="s">
        <v>1370</v>
      </c>
      <c r="R287" t="s">
        <v>1328</v>
      </c>
      <c r="S287">
        <v>0</v>
      </c>
      <c r="T287" t="s">
        <v>2262</v>
      </c>
      <c r="U287" t="s">
        <v>1372</v>
      </c>
      <c r="V287" t="s">
        <v>2294</v>
      </c>
      <c r="W287" t="s">
        <v>2295</v>
      </c>
      <c r="X287" t="s">
        <v>1374</v>
      </c>
      <c r="Y287" t="s">
        <v>1374</v>
      </c>
      <c r="Z287">
        <v>0</v>
      </c>
      <c r="AA287">
        <v>0</v>
      </c>
      <c r="AB287">
        <v>0</v>
      </c>
    </row>
    <row r="288" spans="1:34">
      <c r="A288" t="s">
        <v>2296</v>
      </c>
      <c r="B288" t="s">
        <v>2297</v>
      </c>
      <c r="D288">
        <v>0</v>
      </c>
      <c r="E288">
        <v>3.93</v>
      </c>
      <c r="F288" t="s">
        <v>1369</v>
      </c>
      <c r="G288" t="s">
        <v>1382</v>
      </c>
      <c r="H288">
        <v>0</v>
      </c>
      <c r="I288">
        <v>0</v>
      </c>
      <c r="J288">
        <v>0</v>
      </c>
      <c r="L288">
        <v>0</v>
      </c>
      <c r="M288">
        <v>0</v>
      </c>
      <c r="N288">
        <v>25</v>
      </c>
      <c r="O288" t="s">
        <v>1370</v>
      </c>
      <c r="Q288" t="s">
        <v>1370</v>
      </c>
      <c r="R288" t="s">
        <v>1328</v>
      </c>
      <c r="S288">
        <v>0</v>
      </c>
      <c r="T288" t="s">
        <v>2262</v>
      </c>
      <c r="U288" t="s">
        <v>1372</v>
      </c>
      <c r="V288" t="s">
        <v>2298</v>
      </c>
      <c r="W288" t="s">
        <v>2299</v>
      </c>
      <c r="X288" t="s">
        <v>1374</v>
      </c>
      <c r="Y288" t="s">
        <v>1374</v>
      </c>
      <c r="Z288">
        <v>0</v>
      </c>
      <c r="AA288">
        <v>0</v>
      </c>
      <c r="AB288">
        <v>0</v>
      </c>
    </row>
    <row r="289" spans="1:28">
      <c r="A289" t="s">
        <v>2300</v>
      </c>
      <c r="B289" t="s">
        <v>2301</v>
      </c>
      <c r="D289">
        <v>0</v>
      </c>
      <c r="E289">
        <v>3.93</v>
      </c>
      <c r="F289" t="s">
        <v>1369</v>
      </c>
      <c r="G289" t="s">
        <v>1382</v>
      </c>
      <c r="H289">
        <v>0</v>
      </c>
      <c r="I289">
        <v>0</v>
      </c>
      <c r="J289">
        <v>0</v>
      </c>
      <c r="L289">
        <v>0</v>
      </c>
      <c r="M289">
        <v>0</v>
      </c>
      <c r="N289">
        <v>25</v>
      </c>
      <c r="O289" t="s">
        <v>1370</v>
      </c>
      <c r="Q289" t="s">
        <v>1370</v>
      </c>
      <c r="R289" t="s">
        <v>1328</v>
      </c>
      <c r="S289">
        <v>0</v>
      </c>
      <c r="T289" t="s">
        <v>2262</v>
      </c>
      <c r="U289" t="s">
        <v>1372</v>
      </c>
      <c r="V289" t="s">
        <v>2302</v>
      </c>
      <c r="W289" t="s">
        <v>2303</v>
      </c>
      <c r="X289" t="s">
        <v>1374</v>
      </c>
      <c r="Y289" t="s">
        <v>1374</v>
      </c>
      <c r="Z289">
        <v>0</v>
      </c>
      <c r="AA289">
        <v>0</v>
      </c>
      <c r="AB289">
        <v>0</v>
      </c>
    </row>
    <row r="290" spans="1:28">
      <c r="A290" t="s">
        <v>2304</v>
      </c>
      <c r="B290" t="s">
        <v>2305</v>
      </c>
      <c r="D290">
        <v>0</v>
      </c>
      <c r="E290">
        <v>3.93</v>
      </c>
      <c r="F290" t="s">
        <v>1369</v>
      </c>
      <c r="G290" t="s">
        <v>1382</v>
      </c>
      <c r="H290">
        <v>0</v>
      </c>
      <c r="I290">
        <v>0</v>
      </c>
      <c r="J290">
        <v>0</v>
      </c>
      <c r="L290">
        <v>0</v>
      </c>
      <c r="M290">
        <v>0</v>
      </c>
      <c r="N290">
        <v>25</v>
      </c>
      <c r="O290" t="s">
        <v>1370</v>
      </c>
      <c r="Q290" t="s">
        <v>1370</v>
      </c>
      <c r="R290" t="s">
        <v>1328</v>
      </c>
      <c r="S290">
        <v>0</v>
      </c>
      <c r="T290" t="s">
        <v>2262</v>
      </c>
      <c r="U290" t="s">
        <v>1372</v>
      </c>
      <c r="V290" t="s">
        <v>2306</v>
      </c>
      <c r="W290" t="s">
        <v>2307</v>
      </c>
      <c r="X290" t="s">
        <v>1374</v>
      </c>
      <c r="Y290" t="s">
        <v>1374</v>
      </c>
      <c r="Z290">
        <v>0</v>
      </c>
      <c r="AA290">
        <v>0</v>
      </c>
      <c r="AB290">
        <v>0</v>
      </c>
    </row>
    <row r="291" spans="1:28">
      <c r="A291" t="s">
        <v>2308</v>
      </c>
      <c r="B291" t="s">
        <v>2309</v>
      </c>
      <c r="D291">
        <v>0</v>
      </c>
      <c r="E291">
        <v>3.93</v>
      </c>
      <c r="F291" t="s">
        <v>1369</v>
      </c>
      <c r="G291" t="s">
        <v>1382</v>
      </c>
      <c r="H291">
        <v>0</v>
      </c>
      <c r="I291">
        <v>0</v>
      </c>
      <c r="J291">
        <v>0</v>
      </c>
      <c r="L291">
        <v>0</v>
      </c>
      <c r="M291">
        <v>0</v>
      </c>
      <c r="N291">
        <v>25</v>
      </c>
      <c r="O291" t="s">
        <v>1370</v>
      </c>
      <c r="Q291" t="s">
        <v>1370</v>
      </c>
      <c r="R291" t="s">
        <v>1328</v>
      </c>
      <c r="S291">
        <v>0</v>
      </c>
      <c r="T291" t="s">
        <v>2262</v>
      </c>
      <c r="U291" t="s">
        <v>1372</v>
      </c>
      <c r="V291" t="s">
        <v>2310</v>
      </c>
      <c r="W291" t="s">
        <v>2311</v>
      </c>
      <c r="X291" t="s">
        <v>1374</v>
      </c>
      <c r="Y291" t="s">
        <v>1374</v>
      </c>
      <c r="Z291">
        <v>0</v>
      </c>
      <c r="AA291">
        <v>0</v>
      </c>
      <c r="AB291">
        <v>0</v>
      </c>
    </row>
    <row r="292" spans="1:28">
      <c r="A292" t="s">
        <v>2312</v>
      </c>
      <c r="B292" t="s">
        <v>2313</v>
      </c>
      <c r="D292">
        <v>0</v>
      </c>
      <c r="E292">
        <v>3.93</v>
      </c>
      <c r="F292" t="s">
        <v>1369</v>
      </c>
      <c r="G292" t="s">
        <v>1382</v>
      </c>
      <c r="H292">
        <v>0</v>
      </c>
      <c r="I292">
        <v>0</v>
      </c>
      <c r="J292">
        <v>0</v>
      </c>
      <c r="L292">
        <v>0</v>
      </c>
      <c r="M292">
        <v>0</v>
      </c>
      <c r="N292">
        <v>25</v>
      </c>
      <c r="O292" t="s">
        <v>1370</v>
      </c>
      <c r="Q292" t="s">
        <v>1370</v>
      </c>
      <c r="R292" t="s">
        <v>1328</v>
      </c>
      <c r="S292">
        <v>0</v>
      </c>
      <c r="T292" t="s">
        <v>2262</v>
      </c>
      <c r="U292" t="s">
        <v>1372</v>
      </c>
      <c r="V292" t="s">
        <v>2314</v>
      </c>
      <c r="W292" t="s">
        <v>2315</v>
      </c>
      <c r="X292" t="s">
        <v>1374</v>
      </c>
      <c r="Y292" t="s">
        <v>1374</v>
      </c>
      <c r="Z292">
        <v>0</v>
      </c>
      <c r="AA292">
        <v>0</v>
      </c>
      <c r="AB292">
        <v>0</v>
      </c>
    </row>
    <row r="293" spans="1:28">
      <c r="A293" t="s">
        <v>2316</v>
      </c>
      <c r="B293" t="s">
        <v>2317</v>
      </c>
      <c r="D293">
        <v>0</v>
      </c>
      <c r="E293">
        <v>2.5099999999999998</v>
      </c>
      <c r="F293" t="s">
        <v>1369</v>
      </c>
      <c r="G293" t="s">
        <v>1382</v>
      </c>
      <c r="H293">
        <v>0</v>
      </c>
      <c r="I293">
        <v>0</v>
      </c>
      <c r="J293">
        <v>0</v>
      </c>
      <c r="L293">
        <v>0</v>
      </c>
      <c r="M293">
        <v>0</v>
      </c>
      <c r="N293">
        <v>25</v>
      </c>
      <c r="O293" t="s">
        <v>1370</v>
      </c>
      <c r="Q293" t="s">
        <v>1370</v>
      </c>
      <c r="R293" t="s">
        <v>1328</v>
      </c>
      <c r="S293">
        <v>0</v>
      </c>
      <c r="T293" t="s">
        <v>2262</v>
      </c>
      <c r="U293" t="s">
        <v>1372</v>
      </c>
      <c r="V293" t="s">
        <v>2318</v>
      </c>
      <c r="W293" t="s">
        <v>2317</v>
      </c>
      <c r="X293" t="s">
        <v>1374</v>
      </c>
      <c r="Y293" t="s">
        <v>1374</v>
      </c>
      <c r="Z293">
        <v>0</v>
      </c>
      <c r="AA293">
        <v>0</v>
      </c>
      <c r="AB293">
        <v>0</v>
      </c>
    </row>
    <row r="294" spans="1:28">
      <c r="A294" t="s">
        <v>2319</v>
      </c>
      <c r="B294" t="s">
        <v>2320</v>
      </c>
      <c r="D294">
        <v>0</v>
      </c>
      <c r="E294">
        <v>2.5099999999999998</v>
      </c>
      <c r="F294" t="s">
        <v>1369</v>
      </c>
      <c r="G294" t="s">
        <v>1382</v>
      </c>
      <c r="H294">
        <v>0</v>
      </c>
      <c r="I294">
        <v>0</v>
      </c>
      <c r="J294">
        <v>0</v>
      </c>
      <c r="L294">
        <v>0</v>
      </c>
      <c r="M294">
        <v>0</v>
      </c>
      <c r="N294">
        <v>25</v>
      </c>
      <c r="O294" t="s">
        <v>1370</v>
      </c>
      <c r="Q294" t="s">
        <v>1370</v>
      </c>
      <c r="R294" t="s">
        <v>1328</v>
      </c>
      <c r="S294">
        <v>0</v>
      </c>
      <c r="T294" t="s">
        <v>2262</v>
      </c>
      <c r="U294" t="s">
        <v>1372</v>
      </c>
      <c r="V294" t="s">
        <v>2321</v>
      </c>
      <c r="W294" t="s">
        <v>2320</v>
      </c>
      <c r="X294" t="s">
        <v>1374</v>
      </c>
      <c r="Y294" t="s">
        <v>1374</v>
      </c>
      <c r="Z294">
        <v>0</v>
      </c>
      <c r="AA294">
        <v>0</v>
      </c>
      <c r="AB294">
        <v>0</v>
      </c>
    </row>
    <row r="295" spans="1:28">
      <c r="A295" t="s">
        <v>2322</v>
      </c>
      <c r="B295" t="s">
        <v>2323</v>
      </c>
      <c r="D295">
        <v>0</v>
      </c>
      <c r="E295">
        <v>2.5099999999999998</v>
      </c>
      <c r="F295" t="s">
        <v>1369</v>
      </c>
      <c r="G295" t="s">
        <v>1382</v>
      </c>
      <c r="H295">
        <v>0</v>
      </c>
      <c r="I295">
        <v>0</v>
      </c>
      <c r="J295">
        <v>0</v>
      </c>
      <c r="L295">
        <v>0</v>
      </c>
      <c r="M295">
        <v>0</v>
      </c>
      <c r="N295">
        <v>25</v>
      </c>
      <c r="O295" t="s">
        <v>1370</v>
      </c>
      <c r="Q295" t="s">
        <v>1370</v>
      </c>
      <c r="R295" t="s">
        <v>1328</v>
      </c>
      <c r="S295">
        <v>0</v>
      </c>
      <c r="T295" t="s">
        <v>2262</v>
      </c>
      <c r="U295" t="s">
        <v>1372</v>
      </c>
      <c r="V295" t="s">
        <v>2324</v>
      </c>
      <c r="W295" t="s">
        <v>2323</v>
      </c>
      <c r="X295" t="s">
        <v>1374</v>
      </c>
      <c r="Y295" t="s">
        <v>1374</v>
      </c>
      <c r="Z295">
        <v>0</v>
      </c>
      <c r="AA295">
        <v>0</v>
      </c>
      <c r="AB295">
        <v>0</v>
      </c>
    </row>
    <row r="296" spans="1:28">
      <c r="A296" t="s">
        <v>2325</v>
      </c>
      <c r="B296" t="s">
        <v>2326</v>
      </c>
      <c r="D296">
        <v>0</v>
      </c>
      <c r="E296">
        <v>2.5099999999999998</v>
      </c>
      <c r="F296" t="s">
        <v>1369</v>
      </c>
      <c r="G296" t="s">
        <v>1382</v>
      </c>
      <c r="H296">
        <v>0</v>
      </c>
      <c r="I296">
        <v>0</v>
      </c>
      <c r="J296">
        <v>0</v>
      </c>
      <c r="L296">
        <v>0</v>
      </c>
      <c r="M296">
        <v>0</v>
      </c>
      <c r="N296">
        <v>25</v>
      </c>
      <c r="O296" t="s">
        <v>1370</v>
      </c>
      <c r="Q296" t="s">
        <v>1370</v>
      </c>
      <c r="R296" t="s">
        <v>1328</v>
      </c>
      <c r="S296">
        <v>0</v>
      </c>
      <c r="T296" t="s">
        <v>2262</v>
      </c>
      <c r="U296" t="s">
        <v>1372</v>
      </c>
      <c r="V296" t="s">
        <v>2327</v>
      </c>
      <c r="W296" t="s">
        <v>2326</v>
      </c>
      <c r="X296" t="s">
        <v>1374</v>
      </c>
      <c r="Y296" t="s">
        <v>1374</v>
      </c>
      <c r="Z296">
        <v>0</v>
      </c>
      <c r="AA296">
        <v>0</v>
      </c>
      <c r="AB296">
        <v>0</v>
      </c>
    </row>
    <row r="297" spans="1:28">
      <c r="A297" t="s">
        <v>2328</v>
      </c>
      <c r="B297" t="s">
        <v>2329</v>
      </c>
      <c r="D297">
        <v>0</v>
      </c>
      <c r="E297">
        <v>2.5099999999999998</v>
      </c>
      <c r="F297" t="s">
        <v>1369</v>
      </c>
      <c r="G297" t="s">
        <v>1382</v>
      </c>
      <c r="H297">
        <v>0</v>
      </c>
      <c r="I297">
        <v>0</v>
      </c>
      <c r="J297">
        <v>0</v>
      </c>
      <c r="L297">
        <v>0</v>
      </c>
      <c r="M297">
        <v>0</v>
      </c>
      <c r="N297">
        <v>25</v>
      </c>
      <c r="O297" t="s">
        <v>1370</v>
      </c>
      <c r="Q297" t="s">
        <v>1370</v>
      </c>
      <c r="R297" t="s">
        <v>1328</v>
      </c>
      <c r="S297">
        <v>0</v>
      </c>
      <c r="T297" t="s">
        <v>2262</v>
      </c>
      <c r="U297" t="s">
        <v>1372</v>
      </c>
      <c r="V297" t="s">
        <v>2330</v>
      </c>
      <c r="W297" t="s">
        <v>2329</v>
      </c>
      <c r="X297" t="s">
        <v>1374</v>
      </c>
      <c r="Y297" t="s">
        <v>1374</v>
      </c>
      <c r="Z297">
        <v>0</v>
      </c>
      <c r="AA297">
        <v>0</v>
      </c>
      <c r="AB297">
        <v>0</v>
      </c>
    </row>
    <row r="298" spans="1:28">
      <c r="A298" t="s">
        <v>2331</v>
      </c>
      <c r="B298" t="s">
        <v>2332</v>
      </c>
      <c r="D298">
        <v>0</v>
      </c>
      <c r="E298">
        <v>1.48</v>
      </c>
      <c r="F298" t="s">
        <v>1369</v>
      </c>
      <c r="G298" t="s">
        <v>1382</v>
      </c>
      <c r="H298">
        <v>0</v>
      </c>
      <c r="I298">
        <v>0</v>
      </c>
      <c r="J298">
        <v>0</v>
      </c>
      <c r="L298">
        <v>0</v>
      </c>
      <c r="M298">
        <v>0</v>
      </c>
      <c r="N298">
        <v>25</v>
      </c>
      <c r="O298" t="s">
        <v>1377</v>
      </c>
      <c r="Q298" t="s">
        <v>1377</v>
      </c>
      <c r="R298" t="s">
        <v>1328</v>
      </c>
      <c r="S298">
        <v>0</v>
      </c>
      <c r="T298" t="s">
        <v>2262</v>
      </c>
      <c r="U298" t="s">
        <v>1372</v>
      </c>
      <c r="V298" t="s">
        <v>2333</v>
      </c>
      <c r="W298" t="s">
        <v>2334</v>
      </c>
      <c r="X298" t="s">
        <v>1374</v>
      </c>
      <c r="Y298" t="s">
        <v>1374</v>
      </c>
      <c r="Z298">
        <v>0</v>
      </c>
      <c r="AA298">
        <v>0</v>
      </c>
      <c r="AB298">
        <v>0</v>
      </c>
    </row>
    <row r="299" spans="1:28">
      <c r="A299" t="s">
        <v>2335</v>
      </c>
      <c r="B299" t="s">
        <v>2336</v>
      </c>
      <c r="D299">
        <v>0</v>
      </c>
      <c r="E299">
        <v>1.48</v>
      </c>
      <c r="F299" t="s">
        <v>1369</v>
      </c>
      <c r="G299" t="s">
        <v>1382</v>
      </c>
      <c r="H299">
        <v>0</v>
      </c>
      <c r="I299">
        <v>0</v>
      </c>
      <c r="J299">
        <v>0</v>
      </c>
      <c r="L299">
        <v>0</v>
      </c>
      <c r="M299">
        <v>0</v>
      </c>
      <c r="N299">
        <v>25</v>
      </c>
      <c r="O299" t="s">
        <v>1377</v>
      </c>
      <c r="Q299" t="s">
        <v>1377</v>
      </c>
      <c r="R299" t="s">
        <v>1328</v>
      </c>
      <c r="S299">
        <v>0</v>
      </c>
      <c r="T299" t="s">
        <v>2262</v>
      </c>
      <c r="U299" t="s">
        <v>1372</v>
      </c>
      <c r="V299" t="s">
        <v>2337</v>
      </c>
      <c r="W299" t="s">
        <v>2336</v>
      </c>
      <c r="X299" t="s">
        <v>1374</v>
      </c>
      <c r="Y299" t="s">
        <v>1374</v>
      </c>
      <c r="Z299">
        <v>0</v>
      </c>
      <c r="AA299">
        <v>0</v>
      </c>
      <c r="AB299">
        <v>0</v>
      </c>
    </row>
    <row r="300" spans="1:28">
      <c r="A300" t="s">
        <v>2338</v>
      </c>
      <c r="B300" t="s">
        <v>2339</v>
      </c>
      <c r="D300">
        <v>0</v>
      </c>
      <c r="E300">
        <v>1.48</v>
      </c>
      <c r="F300" t="s">
        <v>1369</v>
      </c>
      <c r="G300" t="s">
        <v>1382</v>
      </c>
      <c r="H300">
        <v>0</v>
      </c>
      <c r="I300">
        <v>0</v>
      </c>
      <c r="J300">
        <v>0</v>
      </c>
      <c r="L300">
        <v>0</v>
      </c>
      <c r="M300">
        <v>0</v>
      </c>
      <c r="N300">
        <v>25</v>
      </c>
      <c r="O300" t="s">
        <v>1377</v>
      </c>
      <c r="Q300" t="s">
        <v>1377</v>
      </c>
      <c r="R300" t="s">
        <v>1328</v>
      </c>
      <c r="S300">
        <v>0</v>
      </c>
      <c r="T300" t="s">
        <v>2262</v>
      </c>
      <c r="U300" t="s">
        <v>1372</v>
      </c>
      <c r="V300" t="s">
        <v>2340</v>
      </c>
      <c r="W300" t="s">
        <v>2339</v>
      </c>
      <c r="X300" t="s">
        <v>1374</v>
      </c>
      <c r="Y300" t="s">
        <v>1374</v>
      </c>
      <c r="Z300">
        <v>0</v>
      </c>
      <c r="AA300">
        <v>0</v>
      </c>
      <c r="AB300">
        <v>0</v>
      </c>
    </row>
    <row r="301" spans="1:28">
      <c r="A301" t="s">
        <v>2341</v>
      </c>
      <c r="B301" t="s">
        <v>2342</v>
      </c>
      <c r="D301">
        <v>0</v>
      </c>
      <c r="E301">
        <v>1.48</v>
      </c>
      <c r="F301" t="s">
        <v>1369</v>
      </c>
      <c r="G301" t="s">
        <v>1382</v>
      </c>
      <c r="H301">
        <v>0</v>
      </c>
      <c r="I301">
        <v>0</v>
      </c>
      <c r="J301">
        <v>0</v>
      </c>
      <c r="L301">
        <v>0</v>
      </c>
      <c r="M301">
        <v>0</v>
      </c>
      <c r="N301">
        <v>25</v>
      </c>
      <c r="O301" t="s">
        <v>1377</v>
      </c>
      <c r="Q301" t="s">
        <v>1377</v>
      </c>
      <c r="R301" t="s">
        <v>1328</v>
      </c>
      <c r="S301">
        <v>0</v>
      </c>
      <c r="T301" t="s">
        <v>2262</v>
      </c>
      <c r="U301" t="s">
        <v>1372</v>
      </c>
      <c r="V301" t="s">
        <v>2343</v>
      </c>
      <c r="W301" t="s">
        <v>2342</v>
      </c>
      <c r="X301" t="s">
        <v>1374</v>
      </c>
      <c r="Y301" t="s">
        <v>1374</v>
      </c>
      <c r="Z301">
        <v>0</v>
      </c>
      <c r="AA301">
        <v>0</v>
      </c>
      <c r="AB301">
        <v>0</v>
      </c>
    </row>
    <row r="302" spans="1:28">
      <c r="A302" t="s">
        <v>2344</v>
      </c>
      <c r="B302" t="s">
        <v>2345</v>
      </c>
      <c r="D302">
        <v>0</v>
      </c>
      <c r="E302">
        <v>1.48</v>
      </c>
      <c r="F302" t="s">
        <v>1369</v>
      </c>
      <c r="G302" t="s">
        <v>1382</v>
      </c>
      <c r="H302">
        <v>0</v>
      </c>
      <c r="I302">
        <v>0</v>
      </c>
      <c r="J302">
        <v>0</v>
      </c>
      <c r="L302">
        <v>0</v>
      </c>
      <c r="M302">
        <v>0</v>
      </c>
      <c r="N302">
        <v>25</v>
      </c>
      <c r="O302" t="s">
        <v>1377</v>
      </c>
      <c r="Q302" t="s">
        <v>1377</v>
      </c>
      <c r="R302" t="s">
        <v>1328</v>
      </c>
      <c r="S302">
        <v>0</v>
      </c>
      <c r="T302" t="s">
        <v>2262</v>
      </c>
      <c r="U302" t="s">
        <v>1372</v>
      </c>
      <c r="V302" t="s">
        <v>2346</v>
      </c>
      <c r="W302" t="s">
        <v>2345</v>
      </c>
      <c r="X302" t="s">
        <v>1374</v>
      </c>
      <c r="Y302" t="s">
        <v>1374</v>
      </c>
      <c r="Z302">
        <v>0</v>
      </c>
      <c r="AA302">
        <v>0</v>
      </c>
      <c r="AB302">
        <v>0</v>
      </c>
    </row>
    <row r="303" spans="1:28">
      <c r="A303" t="s">
        <v>2347</v>
      </c>
      <c r="B303" t="s">
        <v>2348</v>
      </c>
      <c r="D303">
        <v>0</v>
      </c>
      <c r="E303">
        <v>1.73</v>
      </c>
      <c r="F303" t="s">
        <v>1369</v>
      </c>
      <c r="G303" t="s">
        <v>1382</v>
      </c>
      <c r="H303">
        <v>0</v>
      </c>
      <c r="I303">
        <v>0</v>
      </c>
      <c r="J303">
        <v>0</v>
      </c>
      <c r="L303">
        <v>0</v>
      </c>
      <c r="M303">
        <v>0</v>
      </c>
      <c r="N303">
        <v>25</v>
      </c>
      <c r="O303" t="s">
        <v>1377</v>
      </c>
      <c r="Q303" t="s">
        <v>1377</v>
      </c>
      <c r="R303" t="s">
        <v>1328</v>
      </c>
      <c r="S303">
        <v>0</v>
      </c>
      <c r="T303" t="s">
        <v>2262</v>
      </c>
      <c r="U303" t="s">
        <v>1372</v>
      </c>
      <c r="V303" t="s">
        <v>2349</v>
      </c>
      <c r="W303" t="s">
        <v>2350</v>
      </c>
      <c r="X303" t="s">
        <v>1374</v>
      </c>
      <c r="Y303" t="s">
        <v>1374</v>
      </c>
      <c r="Z303">
        <v>0</v>
      </c>
      <c r="AA303">
        <v>0</v>
      </c>
      <c r="AB303">
        <v>0</v>
      </c>
    </row>
    <row r="304" spans="1:28">
      <c r="A304" t="s">
        <v>2351</v>
      </c>
      <c r="B304" t="s">
        <v>2352</v>
      </c>
      <c r="D304">
        <v>0</v>
      </c>
      <c r="E304">
        <v>1.73</v>
      </c>
      <c r="F304" t="s">
        <v>1369</v>
      </c>
      <c r="G304" t="s">
        <v>1382</v>
      </c>
      <c r="H304">
        <v>0</v>
      </c>
      <c r="I304">
        <v>0</v>
      </c>
      <c r="J304">
        <v>0</v>
      </c>
      <c r="L304">
        <v>0</v>
      </c>
      <c r="M304">
        <v>0</v>
      </c>
      <c r="N304">
        <v>25</v>
      </c>
      <c r="O304" t="s">
        <v>1377</v>
      </c>
      <c r="Q304" t="s">
        <v>1377</v>
      </c>
      <c r="R304" t="s">
        <v>1328</v>
      </c>
      <c r="S304">
        <v>0</v>
      </c>
      <c r="T304" t="s">
        <v>2262</v>
      </c>
      <c r="U304" t="s">
        <v>1372</v>
      </c>
      <c r="V304" t="s">
        <v>2353</v>
      </c>
      <c r="W304" t="s">
        <v>2354</v>
      </c>
      <c r="X304" t="s">
        <v>1374</v>
      </c>
      <c r="Y304" t="s">
        <v>1374</v>
      </c>
      <c r="Z304">
        <v>0</v>
      </c>
      <c r="AA304">
        <v>0</v>
      </c>
      <c r="AB304">
        <v>0</v>
      </c>
    </row>
    <row r="305" spans="1:28">
      <c r="A305" t="s">
        <v>2355</v>
      </c>
      <c r="B305" t="s">
        <v>2356</v>
      </c>
      <c r="D305">
        <v>0</v>
      </c>
      <c r="E305">
        <v>1.73</v>
      </c>
      <c r="F305" t="s">
        <v>1369</v>
      </c>
      <c r="G305" t="s">
        <v>1382</v>
      </c>
      <c r="H305">
        <v>0</v>
      </c>
      <c r="I305">
        <v>0</v>
      </c>
      <c r="J305">
        <v>0</v>
      </c>
      <c r="L305">
        <v>0</v>
      </c>
      <c r="M305">
        <v>0</v>
      </c>
      <c r="N305">
        <v>25</v>
      </c>
      <c r="O305" t="s">
        <v>1377</v>
      </c>
      <c r="Q305" t="s">
        <v>1377</v>
      </c>
      <c r="R305" t="s">
        <v>1328</v>
      </c>
      <c r="S305">
        <v>0</v>
      </c>
      <c r="T305" t="s">
        <v>2262</v>
      </c>
      <c r="U305" t="s">
        <v>1372</v>
      </c>
      <c r="V305" t="s">
        <v>2357</v>
      </c>
      <c r="W305" t="s">
        <v>2358</v>
      </c>
      <c r="X305" t="s">
        <v>1374</v>
      </c>
      <c r="Y305" t="s">
        <v>1374</v>
      </c>
      <c r="Z305">
        <v>0</v>
      </c>
      <c r="AA305">
        <v>0</v>
      </c>
      <c r="AB305">
        <v>0</v>
      </c>
    </row>
    <row r="306" spans="1:28">
      <c r="A306" t="s">
        <v>2359</v>
      </c>
      <c r="B306" t="s">
        <v>2360</v>
      </c>
      <c r="D306">
        <v>0</v>
      </c>
      <c r="E306">
        <v>1.73</v>
      </c>
      <c r="F306" t="s">
        <v>1369</v>
      </c>
      <c r="G306" t="s">
        <v>1382</v>
      </c>
      <c r="H306">
        <v>0</v>
      </c>
      <c r="I306">
        <v>0</v>
      </c>
      <c r="J306">
        <v>0</v>
      </c>
      <c r="L306">
        <v>0</v>
      </c>
      <c r="M306">
        <v>0</v>
      </c>
      <c r="N306">
        <v>25</v>
      </c>
      <c r="O306" t="s">
        <v>1377</v>
      </c>
      <c r="Q306" t="s">
        <v>1377</v>
      </c>
      <c r="R306" t="s">
        <v>1328</v>
      </c>
      <c r="S306">
        <v>0</v>
      </c>
      <c r="T306" t="s">
        <v>2262</v>
      </c>
      <c r="U306" t="s">
        <v>1372</v>
      </c>
      <c r="V306" t="s">
        <v>2361</v>
      </c>
      <c r="W306" t="s">
        <v>2362</v>
      </c>
      <c r="X306" t="s">
        <v>1374</v>
      </c>
      <c r="Y306" t="s">
        <v>1374</v>
      </c>
      <c r="Z306">
        <v>0</v>
      </c>
      <c r="AA306">
        <v>0</v>
      </c>
      <c r="AB306">
        <v>0</v>
      </c>
    </row>
    <row r="307" spans="1:28">
      <c r="A307" t="s">
        <v>2363</v>
      </c>
      <c r="B307" t="s">
        <v>2364</v>
      </c>
      <c r="D307">
        <v>0</v>
      </c>
      <c r="E307">
        <v>1.73</v>
      </c>
      <c r="F307" t="s">
        <v>1369</v>
      </c>
      <c r="G307" t="s">
        <v>1382</v>
      </c>
      <c r="H307">
        <v>0</v>
      </c>
      <c r="I307">
        <v>0</v>
      </c>
      <c r="J307">
        <v>0</v>
      </c>
      <c r="L307">
        <v>0</v>
      </c>
      <c r="M307">
        <v>0</v>
      </c>
      <c r="N307">
        <v>25</v>
      </c>
      <c r="O307" t="s">
        <v>1377</v>
      </c>
      <c r="Q307" t="s">
        <v>1377</v>
      </c>
      <c r="R307" t="s">
        <v>1328</v>
      </c>
      <c r="S307">
        <v>0</v>
      </c>
      <c r="T307" t="s">
        <v>2262</v>
      </c>
      <c r="U307" t="s">
        <v>1372</v>
      </c>
      <c r="V307" t="s">
        <v>2365</v>
      </c>
      <c r="W307" t="s">
        <v>2366</v>
      </c>
      <c r="X307" t="s">
        <v>1374</v>
      </c>
      <c r="Y307" t="s">
        <v>1374</v>
      </c>
      <c r="Z307">
        <v>0</v>
      </c>
      <c r="AA307">
        <v>0</v>
      </c>
      <c r="AB307">
        <v>0</v>
      </c>
    </row>
    <row r="308" spans="1:28">
      <c r="A308" t="s">
        <v>2367</v>
      </c>
      <c r="B308" t="s">
        <v>2368</v>
      </c>
      <c r="D308">
        <v>0</v>
      </c>
      <c r="E308">
        <v>0.44</v>
      </c>
      <c r="F308" t="s">
        <v>1369</v>
      </c>
      <c r="G308" t="s">
        <v>1382</v>
      </c>
      <c r="H308">
        <v>0</v>
      </c>
      <c r="I308">
        <v>0</v>
      </c>
      <c r="J308">
        <v>0</v>
      </c>
      <c r="L308">
        <v>0</v>
      </c>
      <c r="M308">
        <v>0</v>
      </c>
      <c r="N308">
        <v>25</v>
      </c>
      <c r="O308" t="s">
        <v>1377</v>
      </c>
      <c r="Q308" t="s">
        <v>1377</v>
      </c>
      <c r="R308" t="s">
        <v>1328</v>
      </c>
      <c r="S308">
        <v>0</v>
      </c>
      <c r="T308" t="s">
        <v>2262</v>
      </c>
      <c r="U308" t="s">
        <v>1372</v>
      </c>
      <c r="V308" t="s">
        <v>2369</v>
      </c>
      <c r="W308" t="s">
        <v>2370</v>
      </c>
      <c r="X308" t="s">
        <v>1374</v>
      </c>
      <c r="Y308" t="s">
        <v>1374</v>
      </c>
      <c r="Z308">
        <v>0</v>
      </c>
      <c r="AA308">
        <v>0</v>
      </c>
      <c r="AB308">
        <v>0</v>
      </c>
    </row>
    <row r="309" spans="1:28">
      <c r="A309" t="s">
        <v>2371</v>
      </c>
      <c r="B309" t="s">
        <v>2372</v>
      </c>
      <c r="D309">
        <v>0</v>
      </c>
      <c r="E309">
        <v>0.44</v>
      </c>
      <c r="F309" t="s">
        <v>1369</v>
      </c>
      <c r="G309" t="s">
        <v>1382</v>
      </c>
      <c r="H309">
        <v>0</v>
      </c>
      <c r="I309">
        <v>0</v>
      </c>
      <c r="J309">
        <v>0</v>
      </c>
      <c r="L309">
        <v>0</v>
      </c>
      <c r="M309">
        <v>0</v>
      </c>
      <c r="N309">
        <v>25</v>
      </c>
      <c r="O309" t="s">
        <v>1377</v>
      </c>
      <c r="Q309" t="s">
        <v>1377</v>
      </c>
      <c r="R309" t="s">
        <v>1328</v>
      </c>
      <c r="S309">
        <v>0</v>
      </c>
      <c r="T309" t="s">
        <v>2262</v>
      </c>
      <c r="U309" t="s">
        <v>1372</v>
      </c>
      <c r="V309" t="s">
        <v>2373</v>
      </c>
      <c r="W309" t="s">
        <v>2374</v>
      </c>
      <c r="X309" t="s">
        <v>1374</v>
      </c>
      <c r="Y309" t="s">
        <v>1374</v>
      </c>
      <c r="Z309">
        <v>0</v>
      </c>
      <c r="AA309">
        <v>0</v>
      </c>
      <c r="AB309">
        <v>0</v>
      </c>
    </row>
    <row r="310" spans="1:28">
      <c r="A310" t="s">
        <v>2375</v>
      </c>
      <c r="B310" t="s">
        <v>2376</v>
      </c>
      <c r="D310">
        <v>0</v>
      </c>
      <c r="E310">
        <v>0.44</v>
      </c>
      <c r="F310" t="s">
        <v>1369</v>
      </c>
      <c r="G310" t="s">
        <v>1382</v>
      </c>
      <c r="H310">
        <v>0</v>
      </c>
      <c r="I310">
        <v>0</v>
      </c>
      <c r="J310">
        <v>0</v>
      </c>
      <c r="L310">
        <v>0</v>
      </c>
      <c r="M310">
        <v>0</v>
      </c>
      <c r="N310">
        <v>25</v>
      </c>
      <c r="O310" t="s">
        <v>1377</v>
      </c>
      <c r="Q310" t="s">
        <v>1377</v>
      </c>
      <c r="R310" t="s">
        <v>1328</v>
      </c>
      <c r="S310">
        <v>0</v>
      </c>
      <c r="T310" t="s">
        <v>2262</v>
      </c>
      <c r="U310" t="s">
        <v>1372</v>
      </c>
      <c r="V310" t="s">
        <v>2377</v>
      </c>
      <c r="W310" t="s">
        <v>2378</v>
      </c>
      <c r="X310" t="s">
        <v>1374</v>
      </c>
      <c r="Y310" t="s">
        <v>1374</v>
      </c>
      <c r="Z310">
        <v>0</v>
      </c>
      <c r="AA310">
        <v>0</v>
      </c>
      <c r="AB310">
        <v>0</v>
      </c>
    </row>
    <row r="311" spans="1:28">
      <c r="A311" t="s">
        <v>2379</v>
      </c>
      <c r="B311" t="s">
        <v>2380</v>
      </c>
      <c r="D311">
        <v>0</v>
      </c>
      <c r="E311">
        <v>0.44</v>
      </c>
      <c r="F311" t="s">
        <v>1369</v>
      </c>
      <c r="G311" t="s">
        <v>1382</v>
      </c>
      <c r="H311">
        <v>0</v>
      </c>
      <c r="I311">
        <v>0</v>
      </c>
      <c r="J311">
        <v>0</v>
      </c>
      <c r="L311">
        <v>0</v>
      </c>
      <c r="M311">
        <v>0</v>
      </c>
      <c r="N311">
        <v>25</v>
      </c>
      <c r="O311" t="s">
        <v>1377</v>
      </c>
      <c r="Q311" t="s">
        <v>1377</v>
      </c>
      <c r="R311" t="s">
        <v>1328</v>
      </c>
      <c r="S311">
        <v>0</v>
      </c>
      <c r="T311" t="s">
        <v>2262</v>
      </c>
      <c r="U311" t="s">
        <v>1372</v>
      </c>
      <c r="V311" t="s">
        <v>2381</v>
      </c>
      <c r="W311" t="s">
        <v>2382</v>
      </c>
      <c r="X311" t="s">
        <v>1374</v>
      </c>
      <c r="Y311" t="s">
        <v>1374</v>
      </c>
      <c r="Z311">
        <v>0</v>
      </c>
      <c r="AA311">
        <v>0</v>
      </c>
      <c r="AB311">
        <v>0</v>
      </c>
    </row>
    <row r="312" spans="1:28">
      <c r="A312" t="s">
        <v>2383</v>
      </c>
      <c r="B312" t="s">
        <v>2384</v>
      </c>
      <c r="D312">
        <v>0</v>
      </c>
      <c r="E312">
        <v>0.44</v>
      </c>
      <c r="F312" t="s">
        <v>1369</v>
      </c>
      <c r="G312" t="s">
        <v>1382</v>
      </c>
      <c r="H312">
        <v>0</v>
      </c>
      <c r="I312">
        <v>0</v>
      </c>
      <c r="J312">
        <v>0</v>
      </c>
      <c r="L312">
        <v>0</v>
      </c>
      <c r="M312">
        <v>0</v>
      </c>
      <c r="N312">
        <v>25</v>
      </c>
      <c r="O312" t="s">
        <v>1377</v>
      </c>
      <c r="Q312" t="s">
        <v>1377</v>
      </c>
      <c r="R312" t="s">
        <v>1328</v>
      </c>
      <c r="S312">
        <v>0</v>
      </c>
      <c r="T312" t="s">
        <v>2262</v>
      </c>
      <c r="U312" t="s">
        <v>1372</v>
      </c>
      <c r="V312" t="s">
        <v>2385</v>
      </c>
      <c r="W312" t="s">
        <v>2386</v>
      </c>
      <c r="X312" t="s">
        <v>1374</v>
      </c>
      <c r="Y312" t="s">
        <v>1374</v>
      </c>
      <c r="Z312">
        <v>0</v>
      </c>
      <c r="AA312">
        <v>0</v>
      </c>
      <c r="AB312">
        <v>0</v>
      </c>
    </row>
    <row r="313" spans="1:28">
      <c r="A313" t="s">
        <v>2387</v>
      </c>
      <c r="B313" t="s">
        <v>2388</v>
      </c>
      <c r="D313">
        <v>0</v>
      </c>
      <c r="E313">
        <v>0.51</v>
      </c>
      <c r="F313" t="s">
        <v>1369</v>
      </c>
      <c r="G313" t="s">
        <v>1382</v>
      </c>
      <c r="H313">
        <v>0</v>
      </c>
      <c r="I313">
        <v>0</v>
      </c>
      <c r="J313">
        <v>0</v>
      </c>
      <c r="L313">
        <v>0</v>
      </c>
      <c r="M313">
        <v>0</v>
      </c>
      <c r="N313">
        <v>25</v>
      </c>
      <c r="O313" t="s">
        <v>1377</v>
      </c>
      <c r="Q313" t="s">
        <v>1377</v>
      </c>
      <c r="R313" t="s">
        <v>1328</v>
      </c>
      <c r="S313">
        <v>0</v>
      </c>
      <c r="T313" t="s">
        <v>2262</v>
      </c>
      <c r="U313" t="s">
        <v>1372</v>
      </c>
      <c r="V313" t="s">
        <v>2389</v>
      </c>
      <c r="W313" t="s">
        <v>2390</v>
      </c>
      <c r="X313" t="s">
        <v>1374</v>
      </c>
      <c r="Y313" t="s">
        <v>1374</v>
      </c>
      <c r="Z313">
        <v>0</v>
      </c>
      <c r="AA313">
        <v>0</v>
      </c>
      <c r="AB313">
        <v>0</v>
      </c>
    </row>
    <row r="314" spans="1:28">
      <c r="A314" t="s">
        <v>2391</v>
      </c>
      <c r="B314" t="s">
        <v>2392</v>
      </c>
      <c r="D314">
        <v>0</v>
      </c>
      <c r="E314">
        <v>0.51</v>
      </c>
      <c r="F314" t="s">
        <v>1369</v>
      </c>
      <c r="G314" t="s">
        <v>1382</v>
      </c>
      <c r="H314">
        <v>0</v>
      </c>
      <c r="I314">
        <v>0</v>
      </c>
      <c r="J314">
        <v>0</v>
      </c>
      <c r="L314">
        <v>0</v>
      </c>
      <c r="M314">
        <v>0</v>
      </c>
      <c r="N314">
        <v>25</v>
      </c>
      <c r="O314" t="s">
        <v>1377</v>
      </c>
      <c r="Q314" t="s">
        <v>1377</v>
      </c>
      <c r="R314" t="s">
        <v>1328</v>
      </c>
      <c r="S314">
        <v>0</v>
      </c>
      <c r="T314" t="s">
        <v>2262</v>
      </c>
      <c r="U314" t="s">
        <v>1372</v>
      </c>
      <c r="V314" t="s">
        <v>2393</v>
      </c>
      <c r="W314" t="s">
        <v>2394</v>
      </c>
      <c r="X314" t="s">
        <v>1374</v>
      </c>
      <c r="Y314" t="s">
        <v>1374</v>
      </c>
      <c r="Z314">
        <v>0</v>
      </c>
      <c r="AA314">
        <v>0</v>
      </c>
      <c r="AB314">
        <v>0</v>
      </c>
    </row>
    <row r="315" spans="1:28">
      <c r="A315" t="s">
        <v>2395</v>
      </c>
      <c r="B315" t="s">
        <v>2396</v>
      </c>
      <c r="D315">
        <v>0</v>
      </c>
      <c r="E315">
        <v>0.51</v>
      </c>
      <c r="F315" t="s">
        <v>1369</v>
      </c>
      <c r="G315" t="s">
        <v>1382</v>
      </c>
      <c r="H315">
        <v>0</v>
      </c>
      <c r="I315">
        <v>0</v>
      </c>
      <c r="J315">
        <v>0</v>
      </c>
      <c r="L315">
        <v>0</v>
      </c>
      <c r="M315">
        <v>0</v>
      </c>
      <c r="N315">
        <v>25</v>
      </c>
      <c r="O315" t="s">
        <v>1377</v>
      </c>
      <c r="Q315" t="s">
        <v>1377</v>
      </c>
      <c r="R315" t="s">
        <v>1328</v>
      </c>
      <c r="S315">
        <v>0</v>
      </c>
      <c r="T315" t="s">
        <v>2262</v>
      </c>
      <c r="U315" t="s">
        <v>1372</v>
      </c>
      <c r="V315" t="s">
        <v>2397</v>
      </c>
      <c r="W315" t="s">
        <v>2398</v>
      </c>
      <c r="X315" t="s">
        <v>1374</v>
      </c>
      <c r="Y315" t="s">
        <v>1374</v>
      </c>
      <c r="Z315">
        <v>0</v>
      </c>
      <c r="AA315">
        <v>0</v>
      </c>
      <c r="AB315">
        <v>0</v>
      </c>
    </row>
    <row r="316" spans="1:28">
      <c r="A316" t="s">
        <v>2399</v>
      </c>
      <c r="B316" t="s">
        <v>2400</v>
      </c>
      <c r="D316">
        <v>0</v>
      </c>
      <c r="E316">
        <v>0.51</v>
      </c>
      <c r="F316" t="s">
        <v>1369</v>
      </c>
      <c r="G316" t="s">
        <v>1382</v>
      </c>
      <c r="H316">
        <v>0</v>
      </c>
      <c r="I316">
        <v>0</v>
      </c>
      <c r="J316">
        <v>0</v>
      </c>
      <c r="L316">
        <v>0</v>
      </c>
      <c r="M316">
        <v>0</v>
      </c>
      <c r="N316">
        <v>25</v>
      </c>
      <c r="O316" t="s">
        <v>1377</v>
      </c>
      <c r="Q316" t="s">
        <v>1377</v>
      </c>
      <c r="R316" t="s">
        <v>1328</v>
      </c>
      <c r="S316">
        <v>0</v>
      </c>
      <c r="T316" t="s">
        <v>2262</v>
      </c>
      <c r="U316" t="s">
        <v>1372</v>
      </c>
      <c r="V316" t="s">
        <v>2401</v>
      </c>
      <c r="W316" t="s">
        <v>2402</v>
      </c>
      <c r="X316" t="s">
        <v>1374</v>
      </c>
      <c r="Y316" t="s">
        <v>1374</v>
      </c>
      <c r="Z316">
        <v>0</v>
      </c>
      <c r="AA316">
        <v>0</v>
      </c>
      <c r="AB316">
        <v>0</v>
      </c>
    </row>
    <row r="317" spans="1:28">
      <c r="A317" t="s">
        <v>2403</v>
      </c>
      <c r="B317" t="s">
        <v>2404</v>
      </c>
      <c r="D317">
        <v>0</v>
      </c>
      <c r="E317">
        <v>0.51</v>
      </c>
      <c r="F317" t="s">
        <v>1369</v>
      </c>
      <c r="G317" t="s">
        <v>1382</v>
      </c>
      <c r="H317">
        <v>0</v>
      </c>
      <c r="I317">
        <v>0</v>
      </c>
      <c r="J317">
        <v>0</v>
      </c>
      <c r="L317">
        <v>0</v>
      </c>
      <c r="M317">
        <v>0</v>
      </c>
      <c r="N317">
        <v>25</v>
      </c>
      <c r="O317" t="s">
        <v>1377</v>
      </c>
      <c r="Q317" t="s">
        <v>1377</v>
      </c>
      <c r="R317" t="s">
        <v>1328</v>
      </c>
      <c r="S317">
        <v>0</v>
      </c>
      <c r="T317" t="s">
        <v>2262</v>
      </c>
      <c r="U317" t="s">
        <v>1372</v>
      </c>
      <c r="V317" t="s">
        <v>2405</v>
      </c>
      <c r="W317" t="s">
        <v>2406</v>
      </c>
      <c r="X317" t="s">
        <v>1374</v>
      </c>
      <c r="Y317" t="s">
        <v>1374</v>
      </c>
      <c r="Z317">
        <v>0</v>
      </c>
      <c r="AA317">
        <v>0</v>
      </c>
      <c r="AB317">
        <v>0</v>
      </c>
    </row>
    <row r="318" spans="1:28">
      <c r="A318" t="s">
        <v>2407</v>
      </c>
      <c r="B318" t="s">
        <v>2408</v>
      </c>
      <c r="D318">
        <v>0</v>
      </c>
      <c r="E318">
        <v>24.89</v>
      </c>
      <c r="F318" t="s">
        <v>1369</v>
      </c>
      <c r="G318" t="s">
        <v>1407</v>
      </c>
      <c r="H318">
        <v>0</v>
      </c>
      <c r="I318">
        <v>0</v>
      </c>
      <c r="J318">
        <v>0</v>
      </c>
      <c r="L318">
        <v>0</v>
      </c>
      <c r="M318">
        <v>0</v>
      </c>
      <c r="N318">
        <v>5800</v>
      </c>
      <c r="O318" t="s">
        <v>1408</v>
      </c>
      <c r="Q318" t="s">
        <v>1408</v>
      </c>
      <c r="R318" t="s">
        <v>1328</v>
      </c>
      <c r="S318">
        <v>0</v>
      </c>
      <c r="T318" t="s">
        <v>2262</v>
      </c>
      <c r="U318" t="s">
        <v>1372</v>
      </c>
      <c r="V318" t="s">
        <v>2409</v>
      </c>
      <c r="W318" t="s">
        <v>2410</v>
      </c>
      <c r="X318" t="s">
        <v>1374</v>
      </c>
      <c r="Y318" t="s">
        <v>1374</v>
      </c>
      <c r="Z318">
        <v>0</v>
      </c>
      <c r="AA318">
        <v>0</v>
      </c>
      <c r="AB318">
        <v>0</v>
      </c>
    </row>
    <row r="319" spans="1:28">
      <c r="A319" t="s">
        <v>2411</v>
      </c>
      <c r="B319" t="s">
        <v>2412</v>
      </c>
      <c r="D319">
        <v>0</v>
      </c>
      <c r="E319">
        <v>33.18</v>
      </c>
      <c r="F319" t="s">
        <v>1369</v>
      </c>
      <c r="G319" t="s">
        <v>1407</v>
      </c>
      <c r="H319">
        <v>0</v>
      </c>
      <c r="I319">
        <v>0</v>
      </c>
      <c r="J319">
        <v>0</v>
      </c>
      <c r="L319">
        <v>0</v>
      </c>
      <c r="M319">
        <v>0</v>
      </c>
      <c r="N319">
        <v>5800</v>
      </c>
      <c r="O319" t="s">
        <v>1408</v>
      </c>
      <c r="Q319" t="s">
        <v>1408</v>
      </c>
      <c r="R319" t="s">
        <v>1328</v>
      </c>
      <c r="S319">
        <v>0</v>
      </c>
      <c r="T319" t="s">
        <v>2262</v>
      </c>
      <c r="U319" t="s">
        <v>1372</v>
      </c>
      <c r="V319" t="s">
        <v>2413</v>
      </c>
      <c r="W319" t="s">
        <v>2414</v>
      </c>
      <c r="X319" t="s">
        <v>1374</v>
      </c>
      <c r="Y319" t="s">
        <v>1374</v>
      </c>
      <c r="Z319">
        <v>0</v>
      </c>
      <c r="AA319">
        <v>0</v>
      </c>
      <c r="AB319">
        <v>0</v>
      </c>
    </row>
    <row r="320" spans="1:28">
      <c r="A320" t="s">
        <v>2415</v>
      </c>
      <c r="B320" t="s">
        <v>2416</v>
      </c>
      <c r="D320">
        <v>0</v>
      </c>
      <c r="E320">
        <v>57.42</v>
      </c>
      <c r="F320" t="s">
        <v>1369</v>
      </c>
      <c r="G320" t="s">
        <v>1407</v>
      </c>
      <c r="H320">
        <v>0</v>
      </c>
      <c r="I320">
        <v>0</v>
      </c>
      <c r="J320">
        <v>0</v>
      </c>
      <c r="L320">
        <v>0</v>
      </c>
      <c r="M320">
        <v>0</v>
      </c>
      <c r="N320">
        <v>5800</v>
      </c>
      <c r="O320" t="s">
        <v>1408</v>
      </c>
      <c r="Q320" t="s">
        <v>1408</v>
      </c>
      <c r="R320" t="s">
        <v>1328</v>
      </c>
      <c r="S320">
        <v>0</v>
      </c>
      <c r="T320" t="s">
        <v>2262</v>
      </c>
      <c r="U320" t="s">
        <v>1372</v>
      </c>
      <c r="V320" t="s">
        <v>2417</v>
      </c>
      <c r="W320" t="s">
        <v>2418</v>
      </c>
      <c r="X320" t="s">
        <v>1374</v>
      </c>
      <c r="Y320" t="s">
        <v>1374</v>
      </c>
      <c r="Z320">
        <v>0</v>
      </c>
      <c r="AA320">
        <v>0</v>
      </c>
      <c r="AB320">
        <v>0</v>
      </c>
    </row>
    <row r="321" spans="1:28">
      <c r="A321" t="s">
        <v>2419</v>
      </c>
      <c r="B321" t="s">
        <v>2420</v>
      </c>
      <c r="D321">
        <v>0</v>
      </c>
      <c r="E321">
        <v>8.58</v>
      </c>
      <c r="F321" t="s">
        <v>1369</v>
      </c>
      <c r="G321" t="s">
        <v>1382</v>
      </c>
      <c r="H321">
        <v>0</v>
      </c>
      <c r="I321">
        <v>0</v>
      </c>
      <c r="J321">
        <v>0</v>
      </c>
      <c r="L321">
        <v>0</v>
      </c>
      <c r="M321">
        <v>0</v>
      </c>
      <c r="N321">
        <v>5</v>
      </c>
      <c r="O321" t="s">
        <v>1377</v>
      </c>
      <c r="Q321" t="s">
        <v>1377</v>
      </c>
      <c r="R321" t="s">
        <v>1328</v>
      </c>
      <c r="S321">
        <v>0</v>
      </c>
      <c r="T321" t="s">
        <v>2262</v>
      </c>
      <c r="U321" t="s">
        <v>1372</v>
      </c>
      <c r="V321" t="s">
        <v>2421</v>
      </c>
      <c r="W321" t="s">
        <v>2422</v>
      </c>
      <c r="X321" t="s">
        <v>1374</v>
      </c>
      <c r="Y321" t="s">
        <v>1374</v>
      </c>
      <c r="Z321">
        <v>0</v>
      </c>
      <c r="AA321">
        <v>0</v>
      </c>
      <c r="AB321">
        <v>0</v>
      </c>
    </row>
    <row r="322" spans="1:28">
      <c r="A322" t="s">
        <v>2423</v>
      </c>
      <c r="B322" t="s">
        <v>2424</v>
      </c>
      <c r="D322">
        <v>0</v>
      </c>
      <c r="E322">
        <v>8.58</v>
      </c>
      <c r="F322" t="s">
        <v>1369</v>
      </c>
      <c r="G322" t="s">
        <v>1382</v>
      </c>
      <c r="H322">
        <v>0</v>
      </c>
      <c r="I322">
        <v>0</v>
      </c>
      <c r="J322">
        <v>0</v>
      </c>
      <c r="L322">
        <v>0</v>
      </c>
      <c r="M322">
        <v>0</v>
      </c>
      <c r="N322">
        <v>5</v>
      </c>
      <c r="O322" t="s">
        <v>1377</v>
      </c>
      <c r="Q322" t="s">
        <v>1377</v>
      </c>
      <c r="R322" t="s">
        <v>1328</v>
      </c>
      <c r="S322">
        <v>0</v>
      </c>
      <c r="T322" t="s">
        <v>2262</v>
      </c>
      <c r="U322" t="s">
        <v>1372</v>
      </c>
      <c r="V322" t="s">
        <v>2425</v>
      </c>
      <c r="W322" t="s">
        <v>2426</v>
      </c>
      <c r="X322" t="s">
        <v>1374</v>
      </c>
      <c r="Y322" t="s">
        <v>1374</v>
      </c>
      <c r="Z322">
        <v>0</v>
      </c>
      <c r="AA322">
        <v>0</v>
      </c>
      <c r="AB322">
        <v>0</v>
      </c>
    </row>
    <row r="323" spans="1:28">
      <c r="A323" t="s">
        <v>2427</v>
      </c>
      <c r="B323" t="s">
        <v>2428</v>
      </c>
      <c r="D323">
        <v>0</v>
      </c>
      <c r="E323">
        <v>8.58</v>
      </c>
      <c r="F323" t="s">
        <v>1369</v>
      </c>
      <c r="G323" t="s">
        <v>1382</v>
      </c>
      <c r="H323">
        <v>0</v>
      </c>
      <c r="I323">
        <v>0</v>
      </c>
      <c r="J323">
        <v>0</v>
      </c>
      <c r="L323">
        <v>0</v>
      </c>
      <c r="M323">
        <v>0</v>
      </c>
      <c r="N323">
        <v>5</v>
      </c>
      <c r="O323" t="s">
        <v>1377</v>
      </c>
      <c r="Q323" t="s">
        <v>1377</v>
      </c>
      <c r="R323" t="s">
        <v>1328</v>
      </c>
      <c r="S323">
        <v>0</v>
      </c>
      <c r="T323" t="s">
        <v>2262</v>
      </c>
      <c r="U323" t="s">
        <v>1372</v>
      </c>
      <c r="V323" t="s">
        <v>2429</v>
      </c>
      <c r="W323" t="s">
        <v>2430</v>
      </c>
      <c r="X323" t="s">
        <v>1374</v>
      </c>
      <c r="Y323" t="s">
        <v>1374</v>
      </c>
      <c r="Z323">
        <v>0</v>
      </c>
      <c r="AA323">
        <v>0</v>
      </c>
      <c r="AB323">
        <v>0</v>
      </c>
    </row>
    <row r="324" spans="1:28">
      <c r="A324" t="s">
        <v>2431</v>
      </c>
      <c r="B324" t="s">
        <v>2432</v>
      </c>
      <c r="D324">
        <v>0</v>
      </c>
      <c r="E324">
        <v>8.58</v>
      </c>
      <c r="F324" t="s">
        <v>1369</v>
      </c>
      <c r="G324" t="s">
        <v>1382</v>
      </c>
      <c r="H324">
        <v>0</v>
      </c>
      <c r="I324">
        <v>0</v>
      </c>
      <c r="J324">
        <v>0</v>
      </c>
      <c r="L324">
        <v>0</v>
      </c>
      <c r="M324">
        <v>0</v>
      </c>
      <c r="N324">
        <v>5</v>
      </c>
      <c r="O324" t="s">
        <v>1377</v>
      </c>
      <c r="Q324" t="s">
        <v>1377</v>
      </c>
      <c r="R324" t="s">
        <v>1328</v>
      </c>
      <c r="S324">
        <v>0</v>
      </c>
      <c r="T324" t="s">
        <v>2262</v>
      </c>
      <c r="U324" t="s">
        <v>1372</v>
      </c>
      <c r="V324" t="s">
        <v>2433</v>
      </c>
      <c r="W324" t="s">
        <v>2434</v>
      </c>
      <c r="X324" t="s">
        <v>1374</v>
      </c>
      <c r="Y324" t="s">
        <v>1374</v>
      </c>
      <c r="Z324">
        <v>0</v>
      </c>
      <c r="AA324">
        <v>0</v>
      </c>
      <c r="AB324">
        <v>0</v>
      </c>
    </row>
    <row r="325" spans="1:28">
      <c r="A325" t="s">
        <v>2435</v>
      </c>
      <c r="B325" t="s">
        <v>2436</v>
      </c>
      <c r="D325">
        <v>0</v>
      </c>
      <c r="E325">
        <v>8.58</v>
      </c>
      <c r="F325" t="s">
        <v>1369</v>
      </c>
      <c r="G325" t="s">
        <v>1382</v>
      </c>
      <c r="H325">
        <v>0</v>
      </c>
      <c r="I325">
        <v>0</v>
      </c>
      <c r="J325">
        <v>0</v>
      </c>
      <c r="L325">
        <v>0</v>
      </c>
      <c r="M325">
        <v>0</v>
      </c>
      <c r="N325">
        <v>5</v>
      </c>
      <c r="O325" t="s">
        <v>1377</v>
      </c>
      <c r="Q325" t="s">
        <v>1377</v>
      </c>
      <c r="R325" t="s">
        <v>1328</v>
      </c>
      <c r="S325">
        <v>0</v>
      </c>
      <c r="T325" t="s">
        <v>2262</v>
      </c>
      <c r="U325" t="s">
        <v>1372</v>
      </c>
      <c r="V325" t="s">
        <v>2437</v>
      </c>
      <c r="W325" t="s">
        <v>2438</v>
      </c>
      <c r="X325" t="s">
        <v>1374</v>
      </c>
      <c r="Y325" t="s">
        <v>1374</v>
      </c>
      <c r="Z325">
        <v>0</v>
      </c>
      <c r="AA325">
        <v>0</v>
      </c>
      <c r="AB325">
        <v>0</v>
      </c>
    </row>
    <row r="326" spans="1:28">
      <c r="A326" t="s">
        <v>2439</v>
      </c>
      <c r="B326" t="s">
        <v>2440</v>
      </c>
      <c r="D326">
        <v>0</v>
      </c>
      <c r="E326">
        <v>7.49</v>
      </c>
      <c r="F326" t="s">
        <v>1369</v>
      </c>
      <c r="G326" t="s">
        <v>1382</v>
      </c>
      <c r="H326">
        <v>0</v>
      </c>
      <c r="I326">
        <v>0</v>
      </c>
      <c r="J326">
        <v>0</v>
      </c>
      <c r="L326">
        <v>0</v>
      </c>
      <c r="M326">
        <v>0</v>
      </c>
      <c r="N326">
        <v>5</v>
      </c>
      <c r="O326" t="s">
        <v>1377</v>
      </c>
      <c r="Q326" t="s">
        <v>1377</v>
      </c>
      <c r="R326" t="s">
        <v>1328</v>
      </c>
      <c r="S326">
        <v>0</v>
      </c>
      <c r="T326" t="s">
        <v>2262</v>
      </c>
      <c r="U326" t="s">
        <v>1372</v>
      </c>
      <c r="V326" t="s">
        <v>2441</v>
      </c>
      <c r="W326" t="s">
        <v>2442</v>
      </c>
      <c r="X326" t="s">
        <v>1374</v>
      </c>
      <c r="Y326" t="s">
        <v>1374</v>
      </c>
      <c r="Z326">
        <v>0</v>
      </c>
      <c r="AA326">
        <v>0</v>
      </c>
      <c r="AB326">
        <v>0</v>
      </c>
    </row>
    <row r="327" spans="1:28">
      <c r="A327" t="s">
        <v>2443</v>
      </c>
      <c r="B327" t="s">
        <v>2444</v>
      </c>
      <c r="D327">
        <v>0</v>
      </c>
      <c r="E327">
        <v>7.49</v>
      </c>
      <c r="F327" t="s">
        <v>1369</v>
      </c>
      <c r="G327" t="s">
        <v>1382</v>
      </c>
      <c r="H327">
        <v>0</v>
      </c>
      <c r="I327">
        <v>0</v>
      </c>
      <c r="J327">
        <v>0</v>
      </c>
      <c r="L327">
        <v>0</v>
      </c>
      <c r="M327">
        <v>0</v>
      </c>
      <c r="N327">
        <v>5</v>
      </c>
      <c r="O327" t="s">
        <v>1377</v>
      </c>
      <c r="Q327" t="s">
        <v>1377</v>
      </c>
      <c r="R327" t="s">
        <v>1328</v>
      </c>
      <c r="S327">
        <v>0</v>
      </c>
      <c r="T327" t="s">
        <v>2262</v>
      </c>
      <c r="U327" t="s">
        <v>1372</v>
      </c>
      <c r="V327" t="s">
        <v>2445</v>
      </c>
      <c r="W327" t="s">
        <v>2446</v>
      </c>
      <c r="X327" t="s">
        <v>1374</v>
      </c>
      <c r="Y327" t="s">
        <v>1374</v>
      </c>
      <c r="Z327">
        <v>0</v>
      </c>
      <c r="AA327">
        <v>0</v>
      </c>
      <c r="AB327">
        <v>0</v>
      </c>
    </row>
    <row r="328" spans="1:28">
      <c r="A328" t="s">
        <v>2447</v>
      </c>
      <c r="B328" t="s">
        <v>2448</v>
      </c>
      <c r="D328">
        <v>0</v>
      </c>
      <c r="E328">
        <v>7.49</v>
      </c>
      <c r="F328" t="s">
        <v>1369</v>
      </c>
      <c r="G328" t="s">
        <v>1382</v>
      </c>
      <c r="H328">
        <v>0</v>
      </c>
      <c r="I328">
        <v>0</v>
      </c>
      <c r="J328">
        <v>0</v>
      </c>
      <c r="L328">
        <v>0</v>
      </c>
      <c r="M328">
        <v>0</v>
      </c>
      <c r="N328">
        <v>5</v>
      </c>
      <c r="O328" t="s">
        <v>1377</v>
      </c>
      <c r="Q328" t="s">
        <v>1377</v>
      </c>
      <c r="R328" t="s">
        <v>1328</v>
      </c>
      <c r="S328">
        <v>0</v>
      </c>
      <c r="T328" t="s">
        <v>2262</v>
      </c>
      <c r="U328" t="s">
        <v>1372</v>
      </c>
      <c r="V328" t="s">
        <v>2449</v>
      </c>
      <c r="W328" t="s">
        <v>2450</v>
      </c>
      <c r="X328" t="s">
        <v>1374</v>
      </c>
      <c r="Y328" t="s">
        <v>1374</v>
      </c>
      <c r="Z328">
        <v>0</v>
      </c>
      <c r="AA328">
        <v>0</v>
      </c>
      <c r="AB328">
        <v>0</v>
      </c>
    </row>
    <row r="329" spans="1:28">
      <c r="A329" t="s">
        <v>2451</v>
      </c>
      <c r="B329" t="s">
        <v>2452</v>
      </c>
      <c r="D329">
        <v>0</v>
      </c>
      <c r="E329">
        <v>7.49</v>
      </c>
      <c r="F329" t="s">
        <v>1369</v>
      </c>
      <c r="G329" t="s">
        <v>1382</v>
      </c>
      <c r="H329">
        <v>0</v>
      </c>
      <c r="I329">
        <v>0</v>
      </c>
      <c r="J329">
        <v>0</v>
      </c>
      <c r="L329">
        <v>0</v>
      </c>
      <c r="M329">
        <v>0</v>
      </c>
      <c r="N329">
        <v>5</v>
      </c>
      <c r="O329" t="s">
        <v>1377</v>
      </c>
      <c r="Q329" t="s">
        <v>1377</v>
      </c>
      <c r="R329" t="s">
        <v>1328</v>
      </c>
      <c r="S329">
        <v>0</v>
      </c>
      <c r="T329" t="s">
        <v>2262</v>
      </c>
      <c r="U329" t="s">
        <v>1372</v>
      </c>
      <c r="V329" t="s">
        <v>2453</v>
      </c>
      <c r="W329" t="s">
        <v>2454</v>
      </c>
      <c r="X329" t="s">
        <v>1374</v>
      </c>
      <c r="Y329" t="s">
        <v>1374</v>
      </c>
      <c r="Z329">
        <v>0</v>
      </c>
      <c r="AA329">
        <v>0</v>
      </c>
      <c r="AB329">
        <v>0</v>
      </c>
    </row>
    <row r="330" spans="1:28">
      <c r="A330" t="s">
        <v>2455</v>
      </c>
      <c r="B330" t="s">
        <v>2456</v>
      </c>
      <c r="D330">
        <v>0</v>
      </c>
      <c r="E330">
        <v>7.49</v>
      </c>
      <c r="F330" t="s">
        <v>1369</v>
      </c>
      <c r="G330" t="s">
        <v>1382</v>
      </c>
      <c r="H330">
        <v>0</v>
      </c>
      <c r="I330">
        <v>0</v>
      </c>
      <c r="J330">
        <v>0</v>
      </c>
      <c r="L330">
        <v>0</v>
      </c>
      <c r="M330">
        <v>0</v>
      </c>
      <c r="N330">
        <v>5</v>
      </c>
      <c r="O330" t="s">
        <v>1377</v>
      </c>
      <c r="Q330" t="s">
        <v>1377</v>
      </c>
      <c r="R330" t="s">
        <v>1328</v>
      </c>
      <c r="S330">
        <v>0</v>
      </c>
      <c r="T330" t="s">
        <v>2262</v>
      </c>
      <c r="U330" t="s">
        <v>1372</v>
      </c>
      <c r="V330" t="s">
        <v>2457</v>
      </c>
      <c r="W330" t="s">
        <v>2458</v>
      </c>
      <c r="X330" t="s">
        <v>1374</v>
      </c>
      <c r="Y330" t="s">
        <v>1374</v>
      </c>
      <c r="Z330">
        <v>0</v>
      </c>
      <c r="AA330">
        <v>0</v>
      </c>
      <c r="AB330">
        <v>0</v>
      </c>
    </row>
    <row r="331" spans="1:28">
      <c r="A331" t="s">
        <v>2459</v>
      </c>
      <c r="B331" t="s">
        <v>2460</v>
      </c>
      <c r="D331">
        <v>0</v>
      </c>
      <c r="E331">
        <v>8.58</v>
      </c>
      <c r="F331" t="s">
        <v>1369</v>
      </c>
      <c r="G331" t="s">
        <v>1382</v>
      </c>
      <c r="H331">
        <v>0</v>
      </c>
      <c r="I331">
        <v>0</v>
      </c>
      <c r="J331">
        <v>0</v>
      </c>
      <c r="L331">
        <v>0</v>
      </c>
      <c r="M331">
        <v>0</v>
      </c>
      <c r="N331">
        <v>5</v>
      </c>
      <c r="O331" t="s">
        <v>1377</v>
      </c>
      <c r="Q331" t="s">
        <v>1377</v>
      </c>
      <c r="R331" t="s">
        <v>1328</v>
      </c>
      <c r="S331">
        <v>0</v>
      </c>
      <c r="T331" t="s">
        <v>2262</v>
      </c>
      <c r="U331" t="s">
        <v>1372</v>
      </c>
      <c r="V331" t="s">
        <v>2461</v>
      </c>
      <c r="W331" t="s">
        <v>2462</v>
      </c>
      <c r="X331" t="s">
        <v>1374</v>
      </c>
      <c r="Y331" t="s">
        <v>1374</v>
      </c>
      <c r="Z331">
        <v>0</v>
      </c>
      <c r="AA331">
        <v>0</v>
      </c>
      <c r="AB331">
        <v>0</v>
      </c>
    </row>
    <row r="332" spans="1:28">
      <c r="A332" t="s">
        <v>2463</v>
      </c>
      <c r="B332" t="s">
        <v>2464</v>
      </c>
      <c r="D332">
        <v>0</v>
      </c>
      <c r="E332">
        <v>8.58</v>
      </c>
      <c r="F332" t="s">
        <v>1369</v>
      </c>
      <c r="G332" t="s">
        <v>1382</v>
      </c>
      <c r="H332">
        <v>0</v>
      </c>
      <c r="I332">
        <v>0</v>
      </c>
      <c r="J332">
        <v>0</v>
      </c>
      <c r="L332">
        <v>0</v>
      </c>
      <c r="M332">
        <v>0</v>
      </c>
      <c r="N332">
        <v>5</v>
      </c>
      <c r="O332" t="s">
        <v>1377</v>
      </c>
      <c r="Q332" t="s">
        <v>1377</v>
      </c>
      <c r="R332" t="s">
        <v>1328</v>
      </c>
      <c r="S332">
        <v>0</v>
      </c>
      <c r="T332" t="s">
        <v>2262</v>
      </c>
      <c r="U332" t="s">
        <v>1372</v>
      </c>
      <c r="V332" t="s">
        <v>2465</v>
      </c>
      <c r="W332" t="s">
        <v>2466</v>
      </c>
      <c r="X332" t="s">
        <v>1374</v>
      </c>
      <c r="Y332" t="s">
        <v>1374</v>
      </c>
      <c r="Z332">
        <v>0</v>
      </c>
      <c r="AA332">
        <v>0</v>
      </c>
      <c r="AB332">
        <v>0</v>
      </c>
    </row>
    <row r="333" spans="1:28">
      <c r="A333" t="s">
        <v>2467</v>
      </c>
      <c r="B333" t="s">
        <v>2468</v>
      </c>
      <c r="D333">
        <v>0</v>
      </c>
      <c r="E333">
        <v>8.58</v>
      </c>
      <c r="F333" t="s">
        <v>1369</v>
      </c>
      <c r="G333" t="s">
        <v>1382</v>
      </c>
      <c r="H333">
        <v>0</v>
      </c>
      <c r="I333">
        <v>0</v>
      </c>
      <c r="J333">
        <v>0</v>
      </c>
      <c r="L333">
        <v>0</v>
      </c>
      <c r="M333">
        <v>0</v>
      </c>
      <c r="N333">
        <v>5</v>
      </c>
      <c r="O333" t="s">
        <v>1377</v>
      </c>
      <c r="Q333" t="s">
        <v>1377</v>
      </c>
      <c r="R333" t="s">
        <v>1328</v>
      </c>
      <c r="S333">
        <v>0</v>
      </c>
      <c r="T333" t="s">
        <v>2262</v>
      </c>
      <c r="U333" t="s">
        <v>1372</v>
      </c>
      <c r="V333" t="s">
        <v>2469</v>
      </c>
      <c r="W333" t="s">
        <v>2470</v>
      </c>
      <c r="X333" t="s">
        <v>1374</v>
      </c>
      <c r="Y333" t="s">
        <v>1374</v>
      </c>
      <c r="Z333">
        <v>0</v>
      </c>
      <c r="AA333">
        <v>0</v>
      </c>
      <c r="AB333">
        <v>0</v>
      </c>
    </row>
    <row r="334" spans="1:28">
      <c r="A334" t="s">
        <v>2471</v>
      </c>
      <c r="B334" t="s">
        <v>2472</v>
      </c>
      <c r="D334">
        <v>0</v>
      </c>
      <c r="E334">
        <v>8.58</v>
      </c>
      <c r="F334" t="s">
        <v>1369</v>
      </c>
      <c r="G334" t="s">
        <v>1382</v>
      </c>
      <c r="H334">
        <v>0</v>
      </c>
      <c r="I334">
        <v>0</v>
      </c>
      <c r="J334">
        <v>0</v>
      </c>
      <c r="L334">
        <v>0</v>
      </c>
      <c r="M334">
        <v>0</v>
      </c>
      <c r="N334">
        <v>5</v>
      </c>
      <c r="O334" t="s">
        <v>1377</v>
      </c>
      <c r="Q334" t="s">
        <v>1377</v>
      </c>
      <c r="R334" t="s">
        <v>1328</v>
      </c>
      <c r="S334">
        <v>0</v>
      </c>
      <c r="T334" t="s">
        <v>2262</v>
      </c>
      <c r="U334" t="s">
        <v>1372</v>
      </c>
      <c r="V334" t="s">
        <v>2473</v>
      </c>
      <c r="W334" t="s">
        <v>2474</v>
      </c>
      <c r="X334" t="s">
        <v>1374</v>
      </c>
      <c r="Y334" t="s">
        <v>1374</v>
      </c>
      <c r="Z334">
        <v>0</v>
      </c>
      <c r="AA334">
        <v>0</v>
      </c>
      <c r="AB334">
        <v>0</v>
      </c>
    </row>
    <row r="335" spans="1:28">
      <c r="A335" t="s">
        <v>2475</v>
      </c>
      <c r="B335" t="s">
        <v>2476</v>
      </c>
      <c r="D335">
        <v>0</v>
      </c>
      <c r="E335">
        <v>8.58</v>
      </c>
      <c r="F335" t="s">
        <v>1369</v>
      </c>
      <c r="G335" t="s">
        <v>1382</v>
      </c>
      <c r="H335">
        <v>0</v>
      </c>
      <c r="I335">
        <v>0</v>
      </c>
      <c r="J335">
        <v>0</v>
      </c>
      <c r="L335">
        <v>0</v>
      </c>
      <c r="M335">
        <v>0</v>
      </c>
      <c r="N335">
        <v>5</v>
      </c>
      <c r="O335" t="s">
        <v>1377</v>
      </c>
      <c r="Q335" t="s">
        <v>1377</v>
      </c>
      <c r="R335" t="s">
        <v>1328</v>
      </c>
      <c r="S335">
        <v>0</v>
      </c>
      <c r="T335" t="s">
        <v>2262</v>
      </c>
      <c r="U335" t="s">
        <v>1372</v>
      </c>
      <c r="V335" t="s">
        <v>2477</v>
      </c>
      <c r="W335" t="s">
        <v>2478</v>
      </c>
      <c r="X335" t="s">
        <v>1374</v>
      </c>
      <c r="Y335" t="s">
        <v>1374</v>
      </c>
      <c r="Z335">
        <v>0</v>
      </c>
      <c r="AA335">
        <v>0</v>
      </c>
      <c r="AB335">
        <v>0</v>
      </c>
    </row>
    <row r="336" spans="1:28">
      <c r="A336" t="s">
        <v>2479</v>
      </c>
      <c r="B336" t="s">
        <v>2480</v>
      </c>
      <c r="D336">
        <v>0</v>
      </c>
      <c r="E336">
        <v>8.58</v>
      </c>
      <c r="F336" t="s">
        <v>1369</v>
      </c>
      <c r="G336" t="s">
        <v>1382</v>
      </c>
      <c r="H336">
        <v>0</v>
      </c>
      <c r="I336">
        <v>0</v>
      </c>
      <c r="J336">
        <v>0</v>
      </c>
      <c r="L336">
        <v>0</v>
      </c>
      <c r="M336">
        <v>0</v>
      </c>
      <c r="N336">
        <v>5</v>
      </c>
      <c r="O336" t="s">
        <v>1377</v>
      </c>
      <c r="Q336" t="s">
        <v>1377</v>
      </c>
      <c r="R336" t="s">
        <v>1328</v>
      </c>
      <c r="S336">
        <v>0</v>
      </c>
      <c r="T336" t="s">
        <v>2262</v>
      </c>
      <c r="U336" t="s">
        <v>1372</v>
      </c>
      <c r="V336" t="s">
        <v>2481</v>
      </c>
      <c r="W336" t="s">
        <v>2482</v>
      </c>
      <c r="X336" t="s">
        <v>1374</v>
      </c>
      <c r="Y336" t="s">
        <v>1374</v>
      </c>
      <c r="Z336">
        <v>0</v>
      </c>
      <c r="AA336">
        <v>0</v>
      </c>
      <c r="AB336">
        <v>0</v>
      </c>
    </row>
    <row r="337" spans="1:28">
      <c r="A337" t="s">
        <v>2483</v>
      </c>
      <c r="B337" t="s">
        <v>2484</v>
      </c>
      <c r="D337">
        <v>0</v>
      </c>
      <c r="E337">
        <v>8.58</v>
      </c>
      <c r="F337" t="s">
        <v>1369</v>
      </c>
      <c r="G337" t="s">
        <v>1382</v>
      </c>
      <c r="H337">
        <v>0</v>
      </c>
      <c r="I337">
        <v>0</v>
      </c>
      <c r="J337">
        <v>0</v>
      </c>
      <c r="L337">
        <v>0</v>
      </c>
      <c r="M337">
        <v>0</v>
      </c>
      <c r="N337">
        <v>5</v>
      </c>
      <c r="O337" t="s">
        <v>1377</v>
      </c>
      <c r="Q337" t="s">
        <v>1377</v>
      </c>
      <c r="R337" t="s">
        <v>1328</v>
      </c>
      <c r="S337">
        <v>0</v>
      </c>
      <c r="T337" t="s">
        <v>2262</v>
      </c>
      <c r="U337" t="s">
        <v>1372</v>
      </c>
      <c r="V337" t="s">
        <v>2485</v>
      </c>
      <c r="W337" t="s">
        <v>2486</v>
      </c>
      <c r="X337" t="s">
        <v>1374</v>
      </c>
      <c r="Y337" t="s">
        <v>1374</v>
      </c>
      <c r="Z337">
        <v>0</v>
      </c>
      <c r="AA337">
        <v>0</v>
      </c>
      <c r="AB337">
        <v>0</v>
      </c>
    </row>
    <row r="338" spans="1:28">
      <c r="A338" t="s">
        <v>2487</v>
      </c>
      <c r="B338" t="s">
        <v>2488</v>
      </c>
      <c r="D338">
        <v>0</v>
      </c>
      <c r="E338">
        <v>8.58</v>
      </c>
      <c r="F338" t="s">
        <v>1369</v>
      </c>
      <c r="G338" t="s">
        <v>1382</v>
      </c>
      <c r="H338">
        <v>0</v>
      </c>
      <c r="I338">
        <v>0</v>
      </c>
      <c r="J338">
        <v>0</v>
      </c>
      <c r="L338">
        <v>0</v>
      </c>
      <c r="M338">
        <v>0</v>
      </c>
      <c r="N338">
        <v>5</v>
      </c>
      <c r="O338" t="s">
        <v>1377</v>
      </c>
      <c r="Q338" t="s">
        <v>1377</v>
      </c>
      <c r="R338" t="s">
        <v>1328</v>
      </c>
      <c r="S338">
        <v>0</v>
      </c>
      <c r="T338" t="s">
        <v>2262</v>
      </c>
      <c r="U338" t="s">
        <v>1372</v>
      </c>
      <c r="V338" t="s">
        <v>2489</v>
      </c>
      <c r="W338" t="s">
        <v>2490</v>
      </c>
      <c r="X338" t="s">
        <v>1374</v>
      </c>
      <c r="Y338" t="s">
        <v>1374</v>
      </c>
      <c r="Z338">
        <v>0</v>
      </c>
      <c r="AA338">
        <v>0</v>
      </c>
      <c r="AB338">
        <v>0</v>
      </c>
    </row>
    <row r="339" spans="1:28">
      <c r="A339" t="s">
        <v>2491</v>
      </c>
      <c r="B339" t="s">
        <v>2492</v>
      </c>
      <c r="D339">
        <v>0</v>
      </c>
      <c r="E339">
        <v>8.58</v>
      </c>
      <c r="F339" t="s">
        <v>1369</v>
      </c>
      <c r="G339" t="s">
        <v>1382</v>
      </c>
      <c r="H339">
        <v>0</v>
      </c>
      <c r="I339">
        <v>0</v>
      </c>
      <c r="J339">
        <v>0</v>
      </c>
      <c r="L339">
        <v>0</v>
      </c>
      <c r="M339">
        <v>0</v>
      </c>
      <c r="N339">
        <v>5</v>
      </c>
      <c r="O339" t="s">
        <v>1377</v>
      </c>
      <c r="Q339" t="s">
        <v>1377</v>
      </c>
      <c r="R339" t="s">
        <v>1328</v>
      </c>
      <c r="S339">
        <v>0</v>
      </c>
      <c r="T339" t="s">
        <v>2262</v>
      </c>
      <c r="U339" t="s">
        <v>1372</v>
      </c>
      <c r="V339" t="s">
        <v>2493</v>
      </c>
      <c r="W339" t="s">
        <v>2494</v>
      </c>
      <c r="X339" t="s">
        <v>1374</v>
      </c>
      <c r="Y339" t="s">
        <v>1374</v>
      </c>
      <c r="Z339">
        <v>0</v>
      </c>
      <c r="AA339">
        <v>0</v>
      </c>
      <c r="AB339">
        <v>0</v>
      </c>
    </row>
    <row r="340" spans="1:28">
      <c r="A340" t="s">
        <v>2495</v>
      </c>
      <c r="B340" t="s">
        <v>2496</v>
      </c>
      <c r="D340">
        <v>0</v>
      </c>
      <c r="E340">
        <v>8.58</v>
      </c>
      <c r="F340" t="s">
        <v>1369</v>
      </c>
      <c r="G340" t="s">
        <v>1382</v>
      </c>
      <c r="H340">
        <v>0</v>
      </c>
      <c r="I340">
        <v>0</v>
      </c>
      <c r="J340">
        <v>0</v>
      </c>
      <c r="L340">
        <v>0</v>
      </c>
      <c r="M340">
        <v>0</v>
      </c>
      <c r="N340">
        <v>5</v>
      </c>
      <c r="O340" t="s">
        <v>1377</v>
      </c>
      <c r="Q340" t="s">
        <v>1377</v>
      </c>
      <c r="R340" t="s">
        <v>1328</v>
      </c>
      <c r="S340">
        <v>0</v>
      </c>
      <c r="T340" t="s">
        <v>2262</v>
      </c>
      <c r="U340" t="s">
        <v>1372</v>
      </c>
      <c r="V340" t="s">
        <v>2497</v>
      </c>
      <c r="W340" t="s">
        <v>2498</v>
      </c>
      <c r="X340" t="s">
        <v>1374</v>
      </c>
      <c r="Y340" t="s">
        <v>1374</v>
      </c>
      <c r="Z340">
        <v>0</v>
      </c>
      <c r="AA340">
        <v>0</v>
      </c>
      <c r="AB340">
        <v>0</v>
      </c>
    </row>
    <row r="341" spans="1:28">
      <c r="A341" t="s">
        <v>2499</v>
      </c>
      <c r="B341" t="s">
        <v>2500</v>
      </c>
      <c r="D341">
        <v>0</v>
      </c>
      <c r="E341">
        <v>8.58</v>
      </c>
      <c r="F341" t="s">
        <v>1369</v>
      </c>
      <c r="G341" t="s">
        <v>1382</v>
      </c>
      <c r="H341">
        <v>0</v>
      </c>
      <c r="I341">
        <v>0</v>
      </c>
      <c r="J341">
        <v>0</v>
      </c>
      <c r="L341">
        <v>0</v>
      </c>
      <c r="M341">
        <v>0</v>
      </c>
      <c r="N341">
        <v>5</v>
      </c>
      <c r="O341" t="s">
        <v>1377</v>
      </c>
      <c r="Q341" t="s">
        <v>1377</v>
      </c>
      <c r="R341" t="s">
        <v>1328</v>
      </c>
      <c r="S341">
        <v>0</v>
      </c>
      <c r="T341" t="s">
        <v>2262</v>
      </c>
      <c r="U341" t="s">
        <v>1372</v>
      </c>
      <c r="V341" t="s">
        <v>2501</v>
      </c>
      <c r="W341" t="s">
        <v>2502</v>
      </c>
      <c r="X341" t="s">
        <v>1374</v>
      </c>
      <c r="Y341" t="s">
        <v>1374</v>
      </c>
      <c r="Z341">
        <v>0</v>
      </c>
      <c r="AA341">
        <v>0</v>
      </c>
      <c r="AB341">
        <v>0</v>
      </c>
    </row>
    <row r="342" spans="1:28">
      <c r="A342" t="s">
        <v>2503</v>
      </c>
      <c r="B342" t="s">
        <v>2504</v>
      </c>
      <c r="D342">
        <v>0</v>
      </c>
      <c r="E342">
        <v>8.58</v>
      </c>
      <c r="F342" t="s">
        <v>1369</v>
      </c>
      <c r="G342" t="s">
        <v>1382</v>
      </c>
      <c r="H342">
        <v>0</v>
      </c>
      <c r="I342">
        <v>0</v>
      </c>
      <c r="J342">
        <v>0</v>
      </c>
      <c r="L342">
        <v>0</v>
      </c>
      <c r="M342">
        <v>0</v>
      </c>
      <c r="N342">
        <v>5</v>
      </c>
      <c r="O342" t="s">
        <v>1377</v>
      </c>
      <c r="Q342" t="s">
        <v>1377</v>
      </c>
      <c r="R342" t="s">
        <v>1328</v>
      </c>
      <c r="S342">
        <v>0</v>
      </c>
      <c r="T342" t="s">
        <v>2262</v>
      </c>
      <c r="U342" t="s">
        <v>1372</v>
      </c>
      <c r="V342" t="s">
        <v>2505</v>
      </c>
      <c r="W342" t="s">
        <v>2506</v>
      </c>
      <c r="X342" t="s">
        <v>1374</v>
      </c>
      <c r="Y342" t="s">
        <v>1374</v>
      </c>
      <c r="Z342">
        <v>0</v>
      </c>
      <c r="AA342">
        <v>0</v>
      </c>
      <c r="AB342">
        <v>0</v>
      </c>
    </row>
    <row r="343" spans="1:28">
      <c r="A343" t="s">
        <v>2507</v>
      </c>
      <c r="B343" t="s">
        <v>2508</v>
      </c>
      <c r="D343">
        <v>0</v>
      </c>
      <c r="E343">
        <v>8.58</v>
      </c>
      <c r="F343" t="s">
        <v>1369</v>
      </c>
      <c r="G343" t="s">
        <v>1382</v>
      </c>
      <c r="H343">
        <v>0</v>
      </c>
      <c r="I343">
        <v>0</v>
      </c>
      <c r="J343">
        <v>0</v>
      </c>
      <c r="L343">
        <v>0</v>
      </c>
      <c r="M343">
        <v>0</v>
      </c>
      <c r="N343">
        <v>5</v>
      </c>
      <c r="O343" t="s">
        <v>1377</v>
      </c>
      <c r="Q343" t="s">
        <v>1377</v>
      </c>
      <c r="R343" t="s">
        <v>1328</v>
      </c>
      <c r="S343">
        <v>0</v>
      </c>
      <c r="T343" t="s">
        <v>2262</v>
      </c>
      <c r="U343" t="s">
        <v>1372</v>
      </c>
      <c r="V343" t="s">
        <v>2509</v>
      </c>
      <c r="W343" t="s">
        <v>2510</v>
      </c>
      <c r="X343" t="s">
        <v>1374</v>
      </c>
      <c r="Y343" t="s">
        <v>1374</v>
      </c>
      <c r="Z343">
        <v>0</v>
      </c>
      <c r="AA343">
        <v>0</v>
      </c>
      <c r="AB343">
        <v>0</v>
      </c>
    </row>
    <row r="344" spans="1:28">
      <c r="A344" t="s">
        <v>2511</v>
      </c>
      <c r="B344" t="s">
        <v>2512</v>
      </c>
      <c r="D344">
        <v>0</v>
      </c>
      <c r="E344">
        <v>8.58</v>
      </c>
      <c r="F344" t="s">
        <v>1369</v>
      </c>
      <c r="G344" t="s">
        <v>1382</v>
      </c>
      <c r="H344">
        <v>0</v>
      </c>
      <c r="I344">
        <v>0</v>
      </c>
      <c r="J344">
        <v>0</v>
      </c>
      <c r="L344">
        <v>0</v>
      </c>
      <c r="M344">
        <v>0</v>
      </c>
      <c r="N344">
        <v>5</v>
      </c>
      <c r="O344" t="s">
        <v>1377</v>
      </c>
      <c r="Q344" t="s">
        <v>1377</v>
      </c>
      <c r="R344" t="s">
        <v>1328</v>
      </c>
      <c r="S344">
        <v>0</v>
      </c>
      <c r="T344" t="s">
        <v>2262</v>
      </c>
      <c r="U344" t="s">
        <v>1372</v>
      </c>
      <c r="V344" t="s">
        <v>2513</v>
      </c>
      <c r="W344" t="s">
        <v>2514</v>
      </c>
      <c r="X344" t="s">
        <v>1374</v>
      </c>
      <c r="Y344" t="s">
        <v>1374</v>
      </c>
      <c r="Z344">
        <v>0</v>
      </c>
      <c r="AA344">
        <v>0</v>
      </c>
      <c r="AB344">
        <v>0</v>
      </c>
    </row>
    <row r="345" spans="1:28">
      <c r="A345" t="s">
        <v>2515</v>
      </c>
      <c r="B345" t="s">
        <v>2516</v>
      </c>
      <c r="D345">
        <v>0</v>
      </c>
      <c r="E345">
        <v>8.58</v>
      </c>
      <c r="F345" t="s">
        <v>1369</v>
      </c>
      <c r="G345" t="s">
        <v>1382</v>
      </c>
      <c r="H345">
        <v>0</v>
      </c>
      <c r="I345">
        <v>0</v>
      </c>
      <c r="J345">
        <v>0</v>
      </c>
      <c r="L345">
        <v>0</v>
      </c>
      <c r="M345">
        <v>0</v>
      </c>
      <c r="N345">
        <v>5</v>
      </c>
      <c r="O345" t="s">
        <v>1377</v>
      </c>
      <c r="Q345" t="s">
        <v>1377</v>
      </c>
      <c r="R345" t="s">
        <v>1328</v>
      </c>
      <c r="S345">
        <v>0</v>
      </c>
      <c r="T345" t="s">
        <v>2262</v>
      </c>
      <c r="U345" t="s">
        <v>1372</v>
      </c>
      <c r="V345" t="s">
        <v>2517</v>
      </c>
      <c r="W345" t="s">
        <v>2518</v>
      </c>
      <c r="X345" t="s">
        <v>1374</v>
      </c>
      <c r="Y345" t="s">
        <v>1374</v>
      </c>
      <c r="Z345">
        <v>0</v>
      </c>
      <c r="AA345">
        <v>0</v>
      </c>
      <c r="AB345">
        <v>0</v>
      </c>
    </row>
    <row r="346" spans="1:28">
      <c r="A346" t="s">
        <v>2519</v>
      </c>
      <c r="B346" t="s">
        <v>2520</v>
      </c>
      <c r="D346">
        <v>0</v>
      </c>
      <c r="E346">
        <v>8.58</v>
      </c>
      <c r="F346" t="s">
        <v>1369</v>
      </c>
      <c r="G346" t="s">
        <v>1382</v>
      </c>
      <c r="H346">
        <v>0</v>
      </c>
      <c r="I346">
        <v>0</v>
      </c>
      <c r="J346">
        <v>0</v>
      </c>
      <c r="L346">
        <v>0</v>
      </c>
      <c r="M346">
        <v>0</v>
      </c>
      <c r="N346">
        <v>5</v>
      </c>
      <c r="O346" t="s">
        <v>1377</v>
      </c>
      <c r="Q346" t="s">
        <v>1377</v>
      </c>
      <c r="R346" t="s">
        <v>1328</v>
      </c>
      <c r="S346">
        <v>0</v>
      </c>
      <c r="T346" t="s">
        <v>2262</v>
      </c>
      <c r="U346" t="s">
        <v>1372</v>
      </c>
      <c r="V346" t="s">
        <v>2521</v>
      </c>
      <c r="W346" t="s">
        <v>2522</v>
      </c>
      <c r="X346" t="s">
        <v>1374</v>
      </c>
      <c r="Y346" t="s">
        <v>1374</v>
      </c>
      <c r="Z346">
        <v>0</v>
      </c>
      <c r="AA346">
        <v>0</v>
      </c>
      <c r="AB346">
        <v>0</v>
      </c>
    </row>
    <row r="347" spans="1:28">
      <c r="A347" t="s">
        <v>2523</v>
      </c>
      <c r="B347" t="s">
        <v>2524</v>
      </c>
      <c r="D347">
        <v>0</v>
      </c>
      <c r="E347">
        <v>8.58</v>
      </c>
      <c r="F347" t="s">
        <v>1369</v>
      </c>
      <c r="G347" t="s">
        <v>1382</v>
      </c>
      <c r="H347">
        <v>0</v>
      </c>
      <c r="I347">
        <v>0</v>
      </c>
      <c r="J347">
        <v>0</v>
      </c>
      <c r="L347">
        <v>0</v>
      </c>
      <c r="M347">
        <v>0</v>
      </c>
      <c r="N347">
        <v>5</v>
      </c>
      <c r="O347" t="s">
        <v>1377</v>
      </c>
      <c r="Q347" t="s">
        <v>1377</v>
      </c>
      <c r="R347" t="s">
        <v>1328</v>
      </c>
      <c r="S347">
        <v>0</v>
      </c>
      <c r="T347" t="s">
        <v>2262</v>
      </c>
      <c r="U347" t="s">
        <v>1372</v>
      </c>
      <c r="V347" t="s">
        <v>2525</v>
      </c>
      <c r="W347" t="s">
        <v>2526</v>
      </c>
      <c r="X347" t="s">
        <v>1374</v>
      </c>
      <c r="Y347" t="s">
        <v>1374</v>
      </c>
      <c r="Z347">
        <v>0</v>
      </c>
      <c r="AA347">
        <v>0</v>
      </c>
      <c r="AB347">
        <v>0</v>
      </c>
    </row>
    <row r="348" spans="1:28">
      <c r="A348" t="s">
        <v>2527</v>
      </c>
      <c r="B348" t="s">
        <v>2528</v>
      </c>
      <c r="D348">
        <v>0</v>
      </c>
      <c r="E348">
        <v>8.58</v>
      </c>
      <c r="F348" t="s">
        <v>1369</v>
      </c>
      <c r="G348" t="s">
        <v>1382</v>
      </c>
      <c r="H348">
        <v>0</v>
      </c>
      <c r="I348">
        <v>0</v>
      </c>
      <c r="J348">
        <v>0</v>
      </c>
      <c r="L348">
        <v>0</v>
      </c>
      <c r="M348">
        <v>0</v>
      </c>
      <c r="N348">
        <v>5</v>
      </c>
      <c r="O348" t="s">
        <v>1377</v>
      </c>
      <c r="Q348" t="s">
        <v>1377</v>
      </c>
      <c r="R348" t="s">
        <v>1328</v>
      </c>
      <c r="S348">
        <v>0</v>
      </c>
      <c r="T348" t="s">
        <v>2262</v>
      </c>
      <c r="U348" t="s">
        <v>1372</v>
      </c>
      <c r="V348" t="s">
        <v>2529</v>
      </c>
      <c r="W348" t="s">
        <v>2530</v>
      </c>
      <c r="X348" t="s">
        <v>1374</v>
      </c>
      <c r="Y348" t="s">
        <v>1374</v>
      </c>
      <c r="Z348">
        <v>0</v>
      </c>
      <c r="AA348">
        <v>0</v>
      </c>
      <c r="AB348">
        <v>0</v>
      </c>
    </row>
    <row r="349" spans="1:28">
      <c r="A349" t="s">
        <v>2531</v>
      </c>
      <c r="B349" t="s">
        <v>2532</v>
      </c>
      <c r="D349">
        <v>0</v>
      </c>
      <c r="E349">
        <v>8.58</v>
      </c>
      <c r="F349" t="s">
        <v>1369</v>
      </c>
      <c r="G349" t="s">
        <v>1382</v>
      </c>
      <c r="H349">
        <v>0</v>
      </c>
      <c r="I349">
        <v>0</v>
      </c>
      <c r="J349">
        <v>0</v>
      </c>
      <c r="L349">
        <v>0</v>
      </c>
      <c r="M349">
        <v>0</v>
      </c>
      <c r="N349">
        <v>5</v>
      </c>
      <c r="O349" t="s">
        <v>1377</v>
      </c>
      <c r="Q349" t="s">
        <v>1377</v>
      </c>
      <c r="R349" t="s">
        <v>1328</v>
      </c>
      <c r="S349">
        <v>0</v>
      </c>
      <c r="T349" t="s">
        <v>2262</v>
      </c>
      <c r="U349" t="s">
        <v>1372</v>
      </c>
      <c r="V349" t="s">
        <v>2533</v>
      </c>
      <c r="W349" t="s">
        <v>2534</v>
      </c>
      <c r="X349" t="s">
        <v>1374</v>
      </c>
      <c r="Y349" t="s">
        <v>1374</v>
      </c>
      <c r="Z349">
        <v>0</v>
      </c>
      <c r="AA349">
        <v>0</v>
      </c>
      <c r="AB349">
        <v>0</v>
      </c>
    </row>
    <row r="350" spans="1:28">
      <c r="A350" t="s">
        <v>2535</v>
      </c>
      <c r="B350" t="s">
        <v>2536</v>
      </c>
      <c r="D350">
        <v>0</v>
      </c>
      <c r="E350">
        <v>8.58</v>
      </c>
      <c r="F350" t="s">
        <v>1369</v>
      </c>
      <c r="G350" t="s">
        <v>1382</v>
      </c>
      <c r="H350">
        <v>0</v>
      </c>
      <c r="I350">
        <v>0</v>
      </c>
      <c r="J350">
        <v>0</v>
      </c>
      <c r="L350">
        <v>0</v>
      </c>
      <c r="M350">
        <v>0</v>
      </c>
      <c r="N350">
        <v>5</v>
      </c>
      <c r="O350" t="s">
        <v>1377</v>
      </c>
      <c r="Q350" t="s">
        <v>1377</v>
      </c>
      <c r="R350" t="s">
        <v>1328</v>
      </c>
      <c r="S350">
        <v>0</v>
      </c>
      <c r="T350" t="s">
        <v>2262</v>
      </c>
      <c r="U350" t="s">
        <v>1372</v>
      </c>
      <c r="V350" t="s">
        <v>2537</v>
      </c>
      <c r="W350" t="s">
        <v>2538</v>
      </c>
      <c r="X350" t="s">
        <v>1374</v>
      </c>
      <c r="Y350" t="s">
        <v>1374</v>
      </c>
      <c r="Z350">
        <v>0</v>
      </c>
      <c r="AA350">
        <v>0</v>
      </c>
      <c r="AB350">
        <v>0</v>
      </c>
    </row>
    <row r="351" spans="1:28">
      <c r="A351" t="s">
        <v>2539</v>
      </c>
      <c r="B351" t="s">
        <v>2540</v>
      </c>
      <c r="D351">
        <v>0</v>
      </c>
      <c r="E351">
        <v>0.44</v>
      </c>
      <c r="F351" t="s">
        <v>1369</v>
      </c>
      <c r="G351" t="s">
        <v>1382</v>
      </c>
      <c r="H351">
        <v>0</v>
      </c>
      <c r="I351">
        <v>0</v>
      </c>
      <c r="J351">
        <v>0</v>
      </c>
      <c r="L351">
        <v>0</v>
      </c>
      <c r="M351">
        <v>0</v>
      </c>
      <c r="N351">
        <v>25</v>
      </c>
      <c r="O351" t="s">
        <v>1370</v>
      </c>
      <c r="Q351" t="s">
        <v>1370</v>
      </c>
      <c r="R351" t="s">
        <v>1328</v>
      </c>
      <c r="S351">
        <v>0</v>
      </c>
      <c r="T351" t="s">
        <v>2262</v>
      </c>
      <c r="U351" t="s">
        <v>1372</v>
      </c>
      <c r="V351" t="s">
        <v>2541</v>
      </c>
      <c r="W351" t="s">
        <v>2542</v>
      </c>
      <c r="X351" t="s">
        <v>1374</v>
      </c>
      <c r="Y351" t="s">
        <v>1374</v>
      </c>
      <c r="Z351">
        <v>0</v>
      </c>
      <c r="AA351">
        <v>0</v>
      </c>
      <c r="AB351">
        <v>0</v>
      </c>
    </row>
    <row r="352" spans="1:28">
      <c r="A352" t="s">
        <v>2543</v>
      </c>
      <c r="B352" t="s">
        <v>2544</v>
      </c>
      <c r="D352">
        <v>0</v>
      </c>
      <c r="E352">
        <v>7.0000000000000007E-2</v>
      </c>
      <c r="F352" t="s">
        <v>1369</v>
      </c>
      <c r="G352" t="s">
        <v>1382</v>
      </c>
      <c r="H352">
        <v>0</v>
      </c>
      <c r="I352">
        <v>0</v>
      </c>
      <c r="J352">
        <v>0</v>
      </c>
      <c r="L352">
        <v>0</v>
      </c>
      <c r="M352">
        <v>0</v>
      </c>
      <c r="N352">
        <v>100</v>
      </c>
      <c r="O352" t="s">
        <v>1370</v>
      </c>
      <c r="Q352" t="s">
        <v>1370</v>
      </c>
      <c r="R352" t="s">
        <v>1328</v>
      </c>
      <c r="S352">
        <v>0</v>
      </c>
      <c r="T352" t="s">
        <v>2262</v>
      </c>
      <c r="U352" t="s">
        <v>1372</v>
      </c>
      <c r="V352" t="s">
        <v>2545</v>
      </c>
      <c r="W352" t="s">
        <v>2544</v>
      </c>
      <c r="X352" t="s">
        <v>1374</v>
      </c>
      <c r="Y352" t="s">
        <v>1374</v>
      </c>
      <c r="Z352">
        <v>0</v>
      </c>
      <c r="AA352">
        <v>0</v>
      </c>
      <c r="AB352">
        <v>0</v>
      </c>
    </row>
    <row r="353" spans="1:28">
      <c r="A353" t="s">
        <v>2546</v>
      </c>
      <c r="B353" t="s">
        <v>2547</v>
      </c>
      <c r="D353">
        <v>0</v>
      </c>
      <c r="E353">
        <v>7.35</v>
      </c>
      <c r="F353" t="s">
        <v>1369</v>
      </c>
      <c r="G353" t="s">
        <v>1382</v>
      </c>
      <c r="H353">
        <v>0</v>
      </c>
      <c r="I353">
        <v>0</v>
      </c>
      <c r="J353">
        <v>0</v>
      </c>
      <c r="L353">
        <v>0</v>
      </c>
      <c r="M353">
        <v>0</v>
      </c>
      <c r="N353">
        <v>5</v>
      </c>
      <c r="O353" t="s">
        <v>1370</v>
      </c>
      <c r="Q353" t="s">
        <v>1370</v>
      </c>
      <c r="R353" t="s">
        <v>1328</v>
      </c>
      <c r="S353">
        <v>0</v>
      </c>
      <c r="T353" t="s">
        <v>2262</v>
      </c>
      <c r="U353" t="s">
        <v>1372</v>
      </c>
      <c r="V353" t="s">
        <v>2548</v>
      </c>
      <c r="W353" t="s">
        <v>2547</v>
      </c>
      <c r="X353" t="s">
        <v>1374</v>
      </c>
      <c r="Y353" t="s">
        <v>1374</v>
      </c>
      <c r="Z353">
        <v>0</v>
      </c>
      <c r="AA353">
        <v>0</v>
      </c>
      <c r="AB353">
        <v>0</v>
      </c>
    </row>
    <row r="354" spans="1:28">
      <c r="A354" t="s">
        <v>2549</v>
      </c>
      <c r="B354" t="s">
        <v>2550</v>
      </c>
      <c r="D354">
        <v>0</v>
      </c>
      <c r="E354">
        <v>7.35</v>
      </c>
      <c r="F354" t="s">
        <v>1369</v>
      </c>
      <c r="G354" t="s">
        <v>1382</v>
      </c>
      <c r="H354">
        <v>0</v>
      </c>
      <c r="I354">
        <v>0</v>
      </c>
      <c r="J354">
        <v>0</v>
      </c>
      <c r="L354">
        <v>0</v>
      </c>
      <c r="M354">
        <v>0</v>
      </c>
      <c r="N354">
        <v>5</v>
      </c>
      <c r="O354" t="s">
        <v>1370</v>
      </c>
      <c r="Q354" t="s">
        <v>1370</v>
      </c>
      <c r="R354" t="s">
        <v>1328</v>
      </c>
      <c r="S354">
        <v>0</v>
      </c>
      <c r="T354" t="s">
        <v>2262</v>
      </c>
      <c r="U354" t="s">
        <v>1372</v>
      </c>
      <c r="V354" t="s">
        <v>2551</v>
      </c>
      <c r="W354" t="s">
        <v>2550</v>
      </c>
      <c r="X354" t="s">
        <v>1374</v>
      </c>
      <c r="Y354" t="s">
        <v>1374</v>
      </c>
      <c r="Z354">
        <v>0</v>
      </c>
      <c r="AA354">
        <v>0</v>
      </c>
      <c r="AB354">
        <v>0</v>
      </c>
    </row>
    <row r="355" spans="1:28">
      <c r="A355" t="s">
        <v>2552</v>
      </c>
      <c r="B355" t="s">
        <v>2553</v>
      </c>
      <c r="D355">
        <v>0</v>
      </c>
      <c r="E355">
        <v>7.35</v>
      </c>
      <c r="F355" t="s">
        <v>1369</v>
      </c>
      <c r="G355" t="s">
        <v>1382</v>
      </c>
      <c r="H355">
        <v>0</v>
      </c>
      <c r="I355">
        <v>0</v>
      </c>
      <c r="J355">
        <v>0</v>
      </c>
      <c r="L355">
        <v>0</v>
      </c>
      <c r="M355">
        <v>0</v>
      </c>
      <c r="N355">
        <v>5</v>
      </c>
      <c r="O355" t="s">
        <v>1370</v>
      </c>
      <c r="Q355" t="s">
        <v>1370</v>
      </c>
      <c r="R355" t="s">
        <v>1328</v>
      </c>
      <c r="S355">
        <v>0</v>
      </c>
      <c r="T355" t="s">
        <v>2262</v>
      </c>
      <c r="U355" t="s">
        <v>1372</v>
      </c>
      <c r="V355" t="s">
        <v>2554</v>
      </c>
      <c r="W355" t="s">
        <v>2553</v>
      </c>
      <c r="X355" t="s">
        <v>1374</v>
      </c>
      <c r="Y355" t="s">
        <v>1374</v>
      </c>
      <c r="Z355">
        <v>0</v>
      </c>
      <c r="AA355">
        <v>0</v>
      </c>
      <c r="AB355">
        <v>0</v>
      </c>
    </row>
    <row r="356" spans="1:28">
      <c r="A356" t="s">
        <v>2555</v>
      </c>
      <c r="B356" t="s">
        <v>2556</v>
      </c>
      <c r="D356">
        <v>0</v>
      </c>
      <c r="E356">
        <v>7.35</v>
      </c>
      <c r="F356" t="s">
        <v>1369</v>
      </c>
      <c r="G356" t="s">
        <v>1382</v>
      </c>
      <c r="H356">
        <v>0</v>
      </c>
      <c r="I356">
        <v>0</v>
      </c>
      <c r="J356">
        <v>0</v>
      </c>
      <c r="L356">
        <v>0</v>
      </c>
      <c r="M356">
        <v>0</v>
      </c>
      <c r="N356">
        <v>5</v>
      </c>
      <c r="O356" t="s">
        <v>1370</v>
      </c>
      <c r="Q356" t="s">
        <v>1370</v>
      </c>
      <c r="R356" t="s">
        <v>1328</v>
      </c>
      <c r="S356">
        <v>0</v>
      </c>
      <c r="T356" t="s">
        <v>2262</v>
      </c>
      <c r="U356" t="s">
        <v>1372</v>
      </c>
      <c r="V356" t="s">
        <v>2557</v>
      </c>
      <c r="W356" t="s">
        <v>2556</v>
      </c>
      <c r="X356" t="s">
        <v>1374</v>
      </c>
      <c r="Y356" t="s">
        <v>1374</v>
      </c>
      <c r="Z356">
        <v>0</v>
      </c>
      <c r="AA356">
        <v>0</v>
      </c>
      <c r="AB356">
        <v>0</v>
      </c>
    </row>
    <row r="357" spans="1:28">
      <c r="A357" t="s">
        <v>2558</v>
      </c>
      <c r="B357" t="s">
        <v>2559</v>
      </c>
      <c r="D357">
        <v>0</v>
      </c>
      <c r="E357">
        <v>7.35</v>
      </c>
      <c r="F357" t="s">
        <v>1369</v>
      </c>
      <c r="G357" t="s">
        <v>1382</v>
      </c>
      <c r="H357">
        <v>0</v>
      </c>
      <c r="I357">
        <v>0</v>
      </c>
      <c r="J357">
        <v>0</v>
      </c>
      <c r="L357">
        <v>0</v>
      </c>
      <c r="M357">
        <v>0</v>
      </c>
      <c r="N357">
        <v>5</v>
      </c>
      <c r="O357" t="s">
        <v>1370</v>
      </c>
      <c r="Q357" t="s">
        <v>1370</v>
      </c>
      <c r="R357" t="s">
        <v>1328</v>
      </c>
      <c r="S357">
        <v>0</v>
      </c>
      <c r="T357" t="s">
        <v>2262</v>
      </c>
      <c r="U357" t="s">
        <v>1372</v>
      </c>
      <c r="V357" t="s">
        <v>2560</v>
      </c>
      <c r="W357" t="s">
        <v>2559</v>
      </c>
      <c r="X357" t="s">
        <v>1374</v>
      </c>
      <c r="Y357" t="s">
        <v>1374</v>
      </c>
      <c r="Z357">
        <v>0</v>
      </c>
      <c r="AA357">
        <v>0</v>
      </c>
      <c r="AB357">
        <v>0</v>
      </c>
    </row>
    <row r="358" spans="1:28">
      <c r="A358" t="s">
        <v>2561</v>
      </c>
      <c r="B358" t="s">
        <v>2562</v>
      </c>
      <c r="D358">
        <v>0</v>
      </c>
      <c r="E358">
        <v>7.75</v>
      </c>
      <c r="F358" t="s">
        <v>1369</v>
      </c>
      <c r="G358" t="s">
        <v>1382</v>
      </c>
      <c r="H358">
        <v>0</v>
      </c>
      <c r="I358">
        <v>0</v>
      </c>
      <c r="J358">
        <v>0</v>
      </c>
      <c r="L358">
        <v>0</v>
      </c>
      <c r="M358">
        <v>0</v>
      </c>
      <c r="N358">
        <v>5</v>
      </c>
      <c r="O358" t="s">
        <v>1370</v>
      </c>
      <c r="Q358" t="s">
        <v>1370</v>
      </c>
      <c r="R358" t="s">
        <v>1328</v>
      </c>
      <c r="S358">
        <v>0</v>
      </c>
      <c r="T358" t="s">
        <v>2262</v>
      </c>
      <c r="U358" t="s">
        <v>1372</v>
      </c>
      <c r="V358" t="s">
        <v>2563</v>
      </c>
      <c r="W358" t="s">
        <v>2562</v>
      </c>
      <c r="X358" t="s">
        <v>1374</v>
      </c>
      <c r="Y358" t="s">
        <v>1374</v>
      </c>
      <c r="Z358">
        <v>0</v>
      </c>
      <c r="AA358">
        <v>0</v>
      </c>
      <c r="AB358">
        <v>0</v>
      </c>
    </row>
    <row r="359" spans="1:28">
      <c r="A359" t="s">
        <v>2564</v>
      </c>
      <c r="B359" t="s">
        <v>2565</v>
      </c>
      <c r="D359">
        <v>0</v>
      </c>
      <c r="E359">
        <v>7.75</v>
      </c>
      <c r="F359" t="s">
        <v>1369</v>
      </c>
      <c r="G359" t="s">
        <v>1382</v>
      </c>
      <c r="H359">
        <v>0</v>
      </c>
      <c r="I359">
        <v>0</v>
      </c>
      <c r="J359">
        <v>0</v>
      </c>
      <c r="L359">
        <v>0</v>
      </c>
      <c r="M359">
        <v>0</v>
      </c>
      <c r="N359">
        <v>5</v>
      </c>
      <c r="O359" t="s">
        <v>1370</v>
      </c>
      <c r="Q359" t="s">
        <v>1370</v>
      </c>
      <c r="R359" t="s">
        <v>1328</v>
      </c>
      <c r="S359">
        <v>0</v>
      </c>
      <c r="T359" t="s">
        <v>2262</v>
      </c>
      <c r="U359" t="s">
        <v>1372</v>
      </c>
      <c r="V359" t="s">
        <v>2566</v>
      </c>
      <c r="W359" t="s">
        <v>2565</v>
      </c>
      <c r="X359" t="s">
        <v>1374</v>
      </c>
      <c r="Y359" t="s">
        <v>1374</v>
      </c>
      <c r="Z359">
        <v>0</v>
      </c>
      <c r="AA359">
        <v>0</v>
      </c>
      <c r="AB359">
        <v>0</v>
      </c>
    </row>
    <row r="360" spans="1:28">
      <c r="A360" t="s">
        <v>2567</v>
      </c>
      <c r="B360" t="s">
        <v>2568</v>
      </c>
      <c r="D360">
        <v>0</v>
      </c>
      <c r="E360">
        <v>7.75</v>
      </c>
      <c r="F360" t="s">
        <v>1369</v>
      </c>
      <c r="G360" t="s">
        <v>1382</v>
      </c>
      <c r="H360">
        <v>0</v>
      </c>
      <c r="I360">
        <v>0</v>
      </c>
      <c r="J360">
        <v>0</v>
      </c>
      <c r="L360">
        <v>0</v>
      </c>
      <c r="M360">
        <v>0</v>
      </c>
      <c r="N360">
        <v>5</v>
      </c>
      <c r="O360" t="s">
        <v>1370</v>
      </c>
      <c r="Q360" t="s">
        <v>1370</v>
      </c>
      <c r="R360" t="s">
        <v>1328</v>
      </c>
      <c r="S360">
        <v>0</v>
      </c>
      <c r="T360" t="s">
        <v>2262</v>
      </c>
      <c r="U360" t="s">
        <v>1372</v>
      </c>
      <c r="V360" t="s">
        <v>2569</v>
      </c>
      <c r="W360" t="s">
        <v>2568</v>
      </c>
      <c r="X360" t="s">
        <v>1374</v>
      </c>
      <c r="Y360" t="s">
        <v>1374</v>
      </c>
      <c r="Z360">
        <v>0</v>
      </c>
      <c r="AA360">
        <v>0</v>
      </c>
      <c r="AB360">
        <v>0</v>
      </c>
    </row>
    <row r="361" spans="1:28">
      <c r="A361" t="s">
        <v>2570</v>
      </c>
      <c r="B361" t="s">
        <v>2571</v>
      </c>
      <c r="D361">
        <v>0</v>
      </c>
      <c r="E361">
        <v>7.75</v>
      </c>
      <c r="F361" t="s">
        <v>1369</v>
      </c>
      <c r="G361" t="s">
        <v>1382</v>
      </c>
      <c r="H361">
        <v>0</v>
      </c>
      <c r="I361">
        <v>0</v>
      </c>
      <c r="J361">
        <v>0</v>
      </c>
      <c r="L361">
        <v>0</v>
      </c>
      <c r="M361">
        <v>0</v>
      </c>
      <c r="N361">
        <v>5</v>
      </c>
      <c r="O361" t="s">
        <v>1370</v>
      </c>
      <c r="Q361" t="s">
        <v>1370</v>
      </c>
      <c r="R361" t="s">
        <v>1328</v>
      </c>
      <c r="S361">
        <v>0</v>
      </c>
      <c r="T361" t="s">
        <v>2262</v>
      </c>
      <c r="U361" t="s">
        <v>1372</v>
      </c>
      <c r="V361" t="s">
        <v>2572</v>
      </c>
      <c r="W361" t="s">
        <v>2571</v>
      </c>
      <c r="X361" t="s">
        <v>1374</v>
      </c>
      <c r="Y361" t="s">
        <v>1374</v>
      </c>
      <c r="Z361">
        <v>0</v>
      </c>
      <c r="AA361">
        <v>0</v>
      </c>
      <c r="AB361">
        <v>0</v>
      </c>
    </row>
    <row r="362" spans="1:28">
      <c r="A362" t="s">
        <v>2573</v>
      </c>
      <c r="B362" t="s">
        <v>2574</v>
      </c>
      <c r="D362">
        <v>0</v>
      </c>
      <c r="E362">
        <v>7.75</v>
      </c>
      <c r="F362" t="s">
        <v>1369</v>
      </c>
      <c r="G362" t="s">
        <v>1382</v>
      </c>
      <c r="H362">
        <v>0</v>
      </c>
      <c r="I362">
        <v>0</v>
      </c>
      <c r="J362">
        <v>0</v>
      </c>
      <c r="L362">
        <v>0</v>
      </c>
      <c r="M362">
        <v>0</v>
      </c>
      <c r="N362">
        <v>5</v>
      </c>
      <c r="O362" t="s">
        <v>1370</v>
      </c>
      <c r="Q362" t="s">
        <v>1370</v>
      </c>
      <c r="R362" t="s">
        <v>1328</v>
      </c>
      <c r="S362">
        <v>0</v>
      </c>
      <c r="T362" t="s">
        <v>2262</v>
      </c>
      <c r="U362" t="s">
        <v>1372</v>
      </c>
      <c r="V362" t="s">
        <v>2575</v>
      </c>
      <c r="W362" t="s">
        <v>2574</v>
      </c>
      <c r="X362" t="s">
        <v>1374</v>
      </c>
      <c r="Y362" t="s">
        <v>1374</v>
      </c>
      <c r="Z362">
        <v>0</v>
      </c>
      <c r="AA362">
        <v>0</v>
      </c>
      <c r="AB362">
        <v>0</v>
      </c>
    </row>
    <row r="363" spans="1:28">
      <c r="A363" t="s">
        <v>2576</v>
      </c>
      <c r="B363" t="s">
        <v>2577</v>
      </c>
      <c r="D363">
        <v>0</v>
      </c>
      <c r="E363">
        <v>7.35</v>
      </c>
      <c r="F363" t="s">
        <v>1369</v>
      </c>
      <c r="G363" t="s">
        <v>1382</v>
      </c>
      <c r="H363">
        <v>0</v>
      </c>
      <c r="I363">
        <v>0</v>
      </c>
      <c r="J363">
        <v>0</v>
      </c>
      <c r="L363">
        <v>0</v>
      </c>
      <c r="M363">
        <v>0</v>
      </c>
      <c r="N363">
        <v>5</v>
      </c>
      <c r="O363" t="s">
        <v>1370</v>
      </c>
      <c r="Q363" t="s">
        <v>1370</v>
      </c>
      <c r="R363" t="s">
        <v>1328</v>
      </c>
      <c r="S363">
        <v>0</v>
      </c>
      <c r="T363" t="s">
        <v>2262</v>
      </c>
      <c r="U363" t="s">
        <v>1372</v>
      </c>
      <c r="V363" t="s">
        <v>2578</v>
      </c>
      <c r="W363" t="s">
        <v>2577</v>
      </c>
      <c r="X363" t="s">
        <v>1374</v>
      </c>
      <c r="Y363" t="s">
        <v>1374</v>
      </c>
      <c r="Z363">
        <v>0</v>
      </c>
      <c r="AA363">
        <v>0</v>
      </c>
      <c r="AB363">
        <v>0</v>
      </c>
    </row>
    <row r="364" spans="1:28">
      <c r="A364" t="s">
        <v>2579</v>
      </c>
      <c r="B364" t="s">
        <v>2580</v>
      </c>
      <c r="D364">
        <v>0</v>
      </c>
      <c r="E364">
        <v>7.35</v>
      </c>
      <c r="F364" t="s">
        <v>1369</v>
      </c>
      <c r="G364" t="s">
        <v>1382</v>
      </c>
      <c r="H364">
        <v>0</v>
      </c>
      <c r="I364">
        <v>0</v>
      </c>
      <c r="J364">
        <v>0</v>
      </c>
      <c r="L364">
        <v>0</v>
      </c>
      <c r="M364">
        <v>0</v>
      </c>
      <c r="N364">
        <v>5</v>
      </c>
      <c r="O364" t="s">
        <v>1370</v>
      </c>
      <c r="Q364" t="s">
        <v>1370</v>
      </c>
      <c r="R364" t="s">
        <v>1328</v>
      </c>
      <c r="S364">
        <v>0</v>
      </c>
      <c r="T364" t="s">
        <v>2262</v>
      </c>
      <c r="U364" t="s">
        <v>1372</v>
      </c>
      <c r="V364" t="s">
        <v>2581</v>
      </c>
      <c r="W364" t="s">
        <v>2580</v>
      </c>
      <c r="X364" t="s">
        <v>1374</v>
      </c>
      <c r="Y364" t="s">
        <v>1374</v>
      </c>
      <c r="Z364">
        <v>0</v>
      </c>
      <c r="AA364">
        <v>0</v>
      </c>
      <c r="AB364">
        <v>0</v>
      </c>
    </row>
    <row r="365" spans="1:28">
      <c r="A365" t="s">
        <v>2582</v>
      </c>
      <c r="B365" t="s">
        <v>2583</v>
      </c>
      <c r="D365">
        <v>0</v>
      </c>
      <c r="E365">
        <v>7.35</v>
      </c>
      <c r="F365" t="s">
        <v>1369</v>
      </c>
      <c r="G365" t="s">
        <v>1382</v>
      </c>
      <c r="H365">
        <v>0</v>
      </c>
      <c r="I365">
        <v>0</v>
      </c>
      <c r="J365">
        <v>0</v>
      </c>
      <c r="L365">
        <v>0</v>
      </c>
      <c r="M365">
        <v>0</v>
      </c>
      <c r="N365">
        <v>5</v>
      </c>
      <c r="O365" t="s">
        <v>1370</v>
      </c>
      <c r="Q365" t="s">
        <v>1370</v>
      </c>
      <c r="R365" t="s">
        <v>1328</v>
      </c>
      <c r="S365">
        <v>0</v>
      </c>
      <c r="T365" t="s">
        <v>2262</v>
      </c>
      <c r="U365" t="s">
        <v>1372</v>
      </c>
      <c r="V365" t="s">
        <v>2584</v>
      </c>
      <c r="W365" t="s">
        <v>2583</v>
      </c>
      <c r="X365" t="s">
        <v>1374</v>
      </c>
      <c r="Y365" t="s">
        <v>1374</v>
      </c>
      <c r="Z365">
        <v>0</v>
      </c>
      <c r="AA365">
        <v>0</v>
      </c>
      <c r="AB365">
        <v>0</v>
      </c>
    </row>
    <row r="366" spans="1:28">
      <c r="A366" t="s">
        <v>2585</v>
      </c>
      <c r="B366" t="s">
        <v>2586</v>
      </c>
      <c r="D366">
        <v>0</v>
      </c>
      <c r="E366">
        <v>7.35</v>
      </c>
      <c r="F366" t="s">
        <v>1369</v>
      </c>
      <c r="G366" t="s">
        <v>1382</v>
      </c>
      <c r="H366">
        <v>0</v>
      </c>
      <c r="I366">
        <v>0</v>
      </c>
      <c r="J366">
        <v>0</v>
      </c>
      <c r="L366">
        <v>0</v>
      </c>
      <c r="M366">
        <v>0</v>
      </c>
      <c r="N366">
        <v>5</v>
      </c>
      <c r="O366" t="s">
        <v>1370</v>
      </c>
      <c r="Q366" t="s">
        <v>1370</v>
      </c>
      <c r="R366" t="s">
        <v>1328</v>
      </c>
      <c r="S366">
        <v>0</v>
      </c>
      <c r="T366" t="s">
        <v>2262</v>
      </c>
      <c r="U366" t="s">
        <v>1372</v>
      </c>
      <c r="V366" t="s">
        <v>2587</v>
      </c>
      <c r="W366" t="s">
        <v>2586</v>
      </c>
      <c r="X366" t="s">
        <v>1374</v>
      </c>
      <c r="Y366" t="s">
        <v>1374</v>
      </c>
      <c r="Z366">
        <v>0</v>
      </c>
      <c r="AA366">
        <v>0</v>
      </c>
      <c r="AB366">
        <v>0</v>
      </c>
    </row>
    <row r="367" spans="1:28">
      <c r="A367" t="s">
        <v>2588</v>
      </c>
      <c r="B367" t="s">
        <v>2589</v>
      </c>
      <c r="D367">
        <v>0</v>
      </c>
      <c r="E367">
        <v>7.35</v>
      </c>
      <c r="F367" t="s">
        <v>1369</v>
      </c>
      <c r="G367" t="s">
        <v>1382</v>
      </c>
      <c r="H367">
        <v>0</v>
      </c>
      <c r="I367">
        <v>0</v>
      </c>
      <c r="J367">
        <v>0</v>
      </c>
      <c r="L367">
        <v>0</v>
      </c>
      <c r="M367">
        <v>0</v>
      </c>
      <c r="N367">
        <v>5</v>
      </c>
      <c r="O367" t="s">
        <v>1370</v>
      </c>
      <c r="Q367" t="s">
        <v>1370</v>
      </c>
      <c r="R367" t="s">
        <v>1328</v>
      </c>
      <c r="S367">
        <v>0</v>
      </c>
      <c r="T367" t="s">
        <v>2262</v>
      </c>
      <c r="U367" t="s">
        <v>1372</v>
      </c>
      <c r="V367" t="s">
        <v>2590</v>
      </c>
      <c r="W367" t="s">
        <v>2589</v>
      </c>
      <c r="X367" t="s">
        <v>1374</v>
      </c>
      <c r="Y367" t="s">
        <v>1374</v>
      </c>
      <c r="Z367">
        <v>0</v>
      </c>
      <c r="AA367">
        <v>0</v>
      </c>
      <c r="AB367">
        <v>0</v>
      </c>
    </row>
    <row r="368" spans="1:28">
      <c r="A368" t="s">
        <v>2591</v>
      </c>
      <c r="B368" t="s">
        <v>2592</v>
      </c>
      <c r="D368">
        <v>0</v>
      </c>
      <c r="E368">
        <v>7.75</v>
      </c>
      <c r="F368" t="s">
        <v>1369</v>
      </c>
      <c r="G368" t="s">
        <v>1382</v>
      </c>
      <c r="H368">
        <v>0</v>
      </c>
      <c r="I368">
        <v>0</v>
      </c>
      <c r="J368">
        <v>0</v>
      </c>
      <c r="L368">
        <v>0</v>
      </c>
      <c r="M368">
        <v>0</v>
      </c>
      <c r="N368">
        <v>5</v>
      </c>
      <c r="O368" t="s">
        <v>1370</v>
      </c>
      <c r="Q368" t="s">
        <v>1370</v>
      </c>
      <c r="R368" t="s">
        <v>1328</v>
      </c>
      <c r="S368">
        <v>0</v>
      </c>
      <c r="T368" t="s">
        <v>2262</v>
      </c>
      <c r="U368" t="s">
        <v>1372</v>
      </c>
      <c r="V368" t="s">
        <v>2593</v>
      </c>
      <c r="W368" t="s">
        <v>2592</v>
      </c>
      <c r="X368" t="s">
        <v>1374</v>
      </c>
      <c r="Y368" t="s">
        <v>1374</v>
      </c>
      <c r="Z368">
        <v>0</v>
      </c>
      <c r="AA368">
        <v>0</v>
      </c>
      <c r="AB368">
        <v>0</v>
      </c>
    </row>
    <row r="369" spans="1:28">
      <c r="A369" t="s">
        <v>2594</v>
      </c>
      <c r="B369" t="s">
        <v>2595</v>
      </c>
      <c r="D369">
        <v>0</v>
      </c>
      <c r="E369">
        <v>7.75</v>
      </c>
      <c r="F369" t="s">
        <v>1369</v>
      </c>
      <c r="G369" t="s">
        <v>1382</v>
      </c>
      <c r="H369">
        <v>0</v>
      </c>
      <c r="I369">
        <v>0</v>
      </c>
      <c r="J369">
        <v>0</v>
      </c>
      <c r="L369">
        <v>0</v>
      </c>
      <c r="M369">
        <v>0</v>
      </c>
      <c r="N369">
        <v>5</v>
      </c>
      <c r="O369" t="s">
        <v>1370</v>
      </c>
      <c r="Q369" t="s">
        <v>1370</v>
      </c>
      <c r="R369" t="s">
        <v>1328</v>
      </c>
      <c r="S369">
        <v>0</v>
      </c>
      <c r="T369" t="s">
        <v>2262</v>
      </c>
      <c r="U369" t="s">
        <v>1372</v>
      </c>
      <c r="V369" t="s">
        <v>2596</v>
      </c>
      <c r="W369" t="s">
        <v>2595</v>
      </c>
      <c r="X369" t="s">
        <v>1374</v>
      </c>
      <c r="Y369" t="s">
        <v>1374</v>
      </c>
      <c r="Z369">
        <v>0</v>
      </c>
      <c r="AA369">
        <v>0</v>
      </c>
      <c r="AB369">
        <v>0</v>
      </c>
    </row>
    <row r="370" spans="1:28">
      <c r="A370" t="s">
        <v>2597</v>
      </c>
      <c r="B370" t="s">
        <v>2598</v>
      </c>
      <c r="D370">
        <v>0</v>
      </c>
      <c r="E370">
        <v>7.75</v>
      </c>
      <c r="F370" t="s">
        <v>1369</v>
      </c>
      <c r="G370" t="s">
        <v>1382</v>
      </c>
      <c r="H370">
        <v>0</v>
      </c>
      <c r="I370">
        <v>0</v>
      </c>
      <c r="J370">
        <v>0</v>
      </c>
      <c r="L370">
        <v>0</v>
      </c>
      <c r="M370">
        <v>0</v>
      </c>
      <c r="N370">
        <v>5</v>
      </c>
      <c r="O370" t="s">
        <v>1370</v>
      </c>
      <c r="Q370" t="s">
        <v>1370</v>
      </c>
      <c r="R370" t="s">
        <v>1328</v>
      </c>
      <c r="S370">
        <v>0</v>
      </c>
      <c r="T370" t="s">
        <v>2262</v>
      </c>
      <c r="U370" t="s">
        <v>1372</v>
      </c>
      <c r="V370" t="s">
        <v>2599</v>
      </c>
      <c r="W370" t="s">
        <v>2598</v>
      </c>
      <c r="X370" t="s">
        <v>1374</v>
      </c>
      <c r="Y370" t="s">
        <v>1374</v>
      </c>
      <c r="Z370">
        <v>0</v>
      </c>
      <c r="AA370">
        <v>0</v>
      </c>
      <c r="AB370">
        <v>0</v>
      </c>
    </row>
    <row r="371" spans="1:28">
      <c r="A371" t="s">
        <v>2600</v>
      </c>
      <c r="B371" t="s">
        <v>2601</v>
      </c>
      <c r="D371">
        <v>0</v>
      </c>
      <c r="E371">
        <v>7.75</v>
      </c>
      <c r="F371" t="s">
        <v>1369</v>
      </c>
      <c r="G371" t="s">
        <v>1382</v>
      </c>
      <c r="H371">
        <v>0</v>
      </c>
      <c r="I371">
        <v>0</v>
      </c>
      <c r="J371">
        <v>0</v>
      </c>
      <c r="L371">
        <v>0</v>
      </c>
      <c r="M371">
        <v>0</v>
      </c>
      <c r="N371">
        <v>5</v>
      </c>
      <c r="O371" t="s">
        <v>1370</v>
      </c>
      <c r="Q371" t="s">
        <v>1370</v>
      </c>
      <c r="R371" t="s">
        <v>1328</v>
      </c>
      <c r="S371">
        <v>0</v>
      </c>
      <c r="T371" t="s">
        <v>2262</v>
      </c>
      <c r="U371" t="s">
        <v>1372</v>
      </c>
      <c r="V371" t="s">
        <v>2602</v>
      </c>
      <c r="W371" t="s">
        <v>2601</v>
      </c>
      <c r="X371" t="s">
        <v>1374</v>
      </c>
      <c r="Y371" t="s">
        <v>1374</v>
      </c>
      <c r="Z371">
        <v>0</v>
      </c>
      <c r="AA371">
        <v>0</v>
      </c>
      <c r="AB371">
        <v>0</v>
      </c>
    </row>
    <row r="372" spans="1:28">
      <c r="A372" t="s">
        <v>2603</v>
      </c>
      <c r="B372" t="s">
        <v>2604</v>
      </c>
      <c r="D372">
        <v>0</v>
      </c>
      <c r="E372">
        <v>7.75</v>
      </c>
      <c r="F372" t="s">
        <v>1369</v>
      </c>
      <c r="G372" t="s">
        <v>1382</v>
      </c>
      <c r="H372">
        <v>0</v>
      </c>
      <c r="I372">
        <v>0</v>
      </c>
      <c r="J372">
        <v>0</v>
      </c>
      <c r="L372">
        <v>0</v>
      </c>
      <c r="M372">
        <v>0</v>
      </c>
      <c r="N372">
        <v>5</v>
      </c>
      <c r="O372" t="s">
        <v>1370</v>
      </c>
      <c r="Q372" t="s">
        <v>1370</v>
      </c>
      <c r="R372" t="s">
        <v>1328</v>
      </c>
      <c r="S372">
        <v>0</v>
      </c>
      <c r="T372" t="s">
        <v>2262</v>
      </c>
      <c r="U372" t="s">
        <v>1372</v>
      </c>
      <c r="V372" t="s">
        <v>2605</v>
      </c>
      <c r="W372" t="s">
        <v>2604</v>
      </c>
      <c r="X372" t="s">
        <v>1374</v>
      </c>
      <c r="Y372" t="s">
        <v>1374</v>
      </c>
      <c r="Z372">
        <v>0</v>
      </c>
      <c r="AA372">
        <v>0</v>
      </c>
      <c r="AB372">
        <v>0</v>
      </c>
    </row>
    <row r="373" spans="1:28">
      <c r="A373" t="s">
        <v>2606</v>
      </c>
      <c r="B373" t="s">
        <v>2607</v>
      </c>
      <c r="D373">
        <v>0</v>
      </c>
      <c r="E373">
        <v>7.75</v>
      </c>
      <c r="F373" t="s">
        <v>1369</v>
      </c>
      <c r="G373" t="s">
        <v>1382</v>
      </c>
      <c r="H373">
        <v>0</v>
      </c>
      <c r="I373">
        <v>0</v>
      </c>
      <c r="J373">
        <v>0</v>
      </c>
      <c r="L373">
        <v>0</v>
      </c>
      <c r="M373">
        <v>0</v>
      </c>
      <c r="N373">
        <v>5</v>
      </c>
      <c r="O373" t="s">
        <v>1370</v>
      </c>
      <c r="Q373" t="s">
        <v>1370</v>
      </c>
      <c r="R373" t="s">
        <v>1328</v>
      </c>
      <c r="S373">
        <v>0</v>
      </c>
      <c r="T373" t="s">
        <v>2262</v>
      </c>
      <c r="U373" t="s">
        <v>1372</v>
      </c>
      <c r="V373" t="s">
        <v>2608</v>
      </c>
      <c r="W373" t="s">
        <v>2607</v>
      </c>
      <c r="X373" t="s">
        <v>1374</v>
      </c>
      <c r="Y373" t="s">
        <v>1374</v>
      </c>
      <c r="Z373">
        <v>0</v>
      </c>
      <c r="AA373">
        <v>0</v>
      </c>
      <c r="AB373">
        <v>0</v>
      </c>
    </row>
    <row r="374" spans="1:28">
      <c r="A374" t="s">
        <v>2609</v>
      </c>
      <c r="B374" t="s">
        <v>2610</v>
      </c>
      <c r="D374">
        <v>0</v>
      </c>
      <c r="E374">
        <v>7.75</v>
      </c>
      <c r="F374" t="s">
        <v>1369</v>
      </c>
      <c r="G374" t="s">
        <v>1382</v>
      </c>
      <c r="H374">
        <v>0</v>
      </c>
      <c r="I374">
        <v>0</v>
      </c>
      <c r="J374">
        <v>0</v>
      </c>
      <c r="L374">
        <v>0</v>
      </c>
      <c r="M374">
        <v>0</v>
      </c>
      <c r="N374">
        <v>5</v>
      </c>
      <c r="O374" t="s">
        <v>1370</v>
      </c>
      <c r="Q374" t="s">
        <v>1370</v>
      </c>
      <c r="R374" t="s">
        <v>1328</v>
      </c>
      <c r="S374">
        <v>0</v>
      </c>
      <c r="T374" t="s">
        <v>2262</v>
      </c>
      <c r="U374" t="s">
        <v>1372</v>
      </c>
      <c r="V374" t="s">
        <v>2611</v>
      </c>
      <c r="W374" t="s">
        <v>2610</v>
      </c>
      <c r="X374" t="s">
        <v>1374</v>
      </c>
      <c r="Y374" t="s">
        <v>1374</v>
      </c>
      <c r="Z374">
        <v>0</v>
      </c>
      <c r="AA374">
        <v>0</v>
      </c>
      <c r="AB374">
        <v>0</v>
      </c>
    </row>
    <row r="375" spans="1:28">
      <c r="A375" t="s">
        <v>2612</v>
      </c>
      <c r="B375" t="s">
        <v>2613</v>
      </c>
      <c r="D375">
        <v>0</v>
      </c>
      <c r="E375">
        <v>7.75</v>
      </c>
      <c r="F375" t="s">
        <v>1369</v>
      </c>
      <c r="G375" t="s">
        <v>1382</v>
      </c>
      <c r="H375">
        <v>0</v>
      </c>
      <c r="I375">
        <v>0</v>
      </c>
      <c r="J375">
        <v>0</v>
      </c>
      <c r="L375">
        <v>0</v>
      </c>
      <c r="M375">
        <v>0</v>
      </c>
      <c r="N375">
        <v>5</v>
      </c>
      <c r="O375" t="s">
        <v>1370</v>
      </c>
      <c r="Q375" t="s">
        <v>1370</v>
      </c>
      <c r="R375" t="s">
        <v>1328</v>
      </c>
      <c r="S375">
        <v>0</v>
      </c>
      <c r="T375" t="s">
        <v>2262</v>
      </c>
      <c r="U375" t="s">
        <v>1372</v>
      </c>
      <c r="V375" t="s">
        <v>2614</v>
      </c>
      <c r="W375" t="s">
        <v>2613</v>
      </c>
      <c r="X375" t="s">
        <v>1374</v>
      </c>
      <c r="Y375" t="s">
        <v>1374</v>
      </c>
      <c r="Z375">
        <v>0</v>
      </c>
      <c r="AA375">
        <v>0</v>
      </c>
      <c r="AB375">
        <v>0</v>
      </c>
    </row>
    <row r="376" spans="1:28">
      <c r="A376" t="s">
        <v>2615</v>
      </c>
      <c r="B376" t="s">
        <v>2616</v>
      </c>
      <c r="D376">
        <v>0</v>
      </c>
      <c r="E376">
        <v>7.75</v>
      </c>
      <c r="F376" t="s">
        <v>1369</v>
      </c>
      <c r="G376" t="s">
        <v>1382</v>
      </c>
      <c r="H376">
        <v>0</v>
      </c>
      <c r="I376">
        <v>0</v>
      </c>
      <c r="J376">
        <v>0</v>
      </c>
      <c r="L376">
        <v>0</v>
      </c>
      <c r="M376">
        <v>0</v>
      </c>
      <c r="N376">
        <v>5</v>
      </c>
      <c r="O376" t="s">
        <v>1370</v>
      </c>
      <c r="Q376" t="s">
        <v>1370</v>
      </c>
      <c r="R376" t="s">
        <v>1328</v>
      </c>
      <c r="S376">
        <v>0</v>
      </c>
      <c r="T376" t="s">
        <v>2262</v>
      </c>
      <c r="U376" t="s">
        <v>1372</v>
      </c>
      <c r="V376" t="s">
        <v>2617</v>
      </c>
      <c r="W376" t="s">
        <v>2616</v>
      </c>
      <c r="X376" t="s">
        <v>1374</v>
      </c>
      <c r="Y376" t="s">
        <v>1374</v>
      </c>
      <c r="Z376">
        <v>0</v>
      </c>
      <c r="AA376">
        <v>0</v>
      </c>
      <c r="AB376">
        <v>0</v>
      </c>
    </row>
    <row r="377" spans="1:28">
      <c r="A377" t="s">
        <v>2618</v>
      </c>
      <c r="B377" t="s">
        <v>2619</v>
      </c>
      <c r="D377">
        <v>0</v>
      </c>
      <c r="E377">
        <v>7.75</v>
      </c>
      <c r="F377" t="s">
        <v>1369</v>
      </c>
      <c r="G377" t="s">
        <v>1382</v>
      </c>
      <c r="H377">
        <v>0</v>
      </c>
      <c r="I377">
        <v>0</v>
      </c>
      <c r="J377">
        <v>0</v>
      </c>
      <c r="L377">
        <v>0</v>
      </c>
      <c r="M377">
        <v>0</v>
      </c>
      <c r="N377">
        <v>5</v>
      </c>
      <c r="O377" t="s">
        <v>1370</v>
      </c>
      <c r="Q377" t="s">
        <v>1370</v>
      </c>
      <c r="R377" t="s">
        <v>1328</v>
      </c>
      <c r="S377">
        <v>0</v>
      </c>
      <c r="T377" t="s">
        <v>2262</v>
      </c>
      <c r="U377" t="s">
        <v>1372</v>
      </c>
      <c r="V377" t="s">
        <v>2620</v>
      </c>
      <c r="W377" t="s">
        <v>2619</v>
      </c>
      <c r="X377" t="s">
        <v>1374</v>
      </c>
      <c r="Y377" t="s">
        <v>1374</v>
      </c>
      <c r="Z377">
        <v>0</v>
      </c>
      <c r="AA377">
        <v>0</v>
      </c>
      <c r="AB377">
        <v>0</v>
      </c>
    </row>
    <row r="378" spans="1:28">
      <c r="A378" t="s">
        <v>2621</v>
      </c>
      <c r="B378" t="s">
        <v>2622</v>
      </c>
      <c r="D378">
        <v>0</v>
      </c>
      <c r="E378">
        <v>8.14</v>
      </c>
      <c r="F378" t="s">
        <v>1369</v>
      </c>
      <c r="G378" t="s">
        <v>1382</v>
      </c>
      <c r="H378">
        <v>0</v>
      </c>
      <c r="I378">
        <v>0</v>
      </c>
      <c r="J378">
        <v>0</v>
      </c>
      <c r="L378">
        <v>0</v>
      </c>
      <c r="M378">
        <v>0</v>
      </c>
      <c r="N378">
        <v>5</v>
      </c>
      <c r="O378" t="s">
        <v>1370</v>
      </c>
      <c r="Q378" t="s">
        <v>1370</v>
      </c>
      <c r="R378" t="s">
        <v>1328</v>
      </c>
      <c r="S378">
        <v>0</v>
      </c>
      <c r="T378" t="s">
        <v>2262</v>
      </c>
      <c r="U378" t="s">
        <v>1372</v>
      </c>
      <c r="V378" t="s">
        <v>2623</v>
      </c>
      <c r="W378" t="s">
        <v>2622</v>
      </c>
      <c r="X378" t="s">
        <v>1374</v>
      </c>
      <c r="Y378" t="s">
        <v>1374</v>
      </c>
      <c r="Z378">
        <v>0</v>
      </c>
      <c r="AA378">
        <v>0</v>
      </c>
      <c r="AB378">
        <v>0</v>
      </c>
    </row>
    <row r="379" spans="1:28">
      <c r="A379" t="s">
        <v>2624</v>
      </c>
      <c r="B379" t="s">
        <v>2625</v>
      </c>
      <c r="D379">
        <v>0</v>
      </c>
      <c r="E379">
        <v>8.14</v>
      </c>
      <c r="F379" t="s">
        <v>1369</v>
      </c>
      <c r="G379" t="s">
        <v>1382</v>
      </c>
      <c r="H379">
        <v>0</v>
      </c>
      <c r="I379">
        <v>0</v>
      </c>
      <c r="J379">
        <v>0</v>
      </c>
      <c r="L379">
        <v>0</v>
      </c>
      <c r="M379">
        <v>0</v>
      </c>
      <c r="N379">
        <v>5</v>
      </c>
      <c r="O379" t="s">
        <v>1370</v>
      </c>
      <c r="Q379" t="s">
        <v>1370</v>
      </c>
      <c r="R379" t="s">
        <v>1328</v>
      </c>
      <c r="S379">
        <v>0</v>
      </c>
      <c r="T379" t="s">
        <v>2262</v>
      </c>
      <c r="U379" t="s">
        <v>1372</v>
      </c>
      <c r="V379" t="s">
        <v>2626</v>
      </c>
      <c r="W379" t="s">
        <v>2625</v>
      </c>
      <c r="X379" t="s">
        <v>1374</v>
      </c>
      <c r="Y379" t="s">
        <v>1374</v>
      </c>
      <c r="Z379">
        <v>0</v>
      </c>
      <c r="AA379">
        <v>0</v>
      </c>
      <c r="AB379">
        <v>0</v>
      </c>
    </row>
    <row r="380" spans="1:28">
      <c r="A380" t="s">
        <v>2627</v>
      </c>
      <c r="B380" t="s">
        <v>2628</v>
      </c>
      <c r="D380">
        <v>0</v>
      </c>
      <c r="E380">
        <v>8.14</v>
      </c>
      <c r="F380" t="s">
        <v>1369</v>
      </c>
      <c r="G380" t="s">
        <v>1382</v>
      </c>
      <c r="H380">
        <v>0</v>
      </c>
      <c r="I380">
        <v>0</v>
      </c>
      <c r="J380">
        <v>0</v>
      </c>
      <c r="L380">
        <v>0</v>
      </c>
      <c r="M380">
        <v>0</v>
      </c>
      <c r="N380">
        <v>5</v>
      </c>
      <c r="O380" t="s">
        <v>1370</v>
      </c>
      <c r="Q380" t="s">
        <v>1370</v>
      </c>
      <c r="R380" t="s">
        <v>1328</v>
      </c>
      <c r="S380">
        <v>0</v>
      </c>
      <c r="T380" t="s">
        <v>2262</v>
      </c>
      <c r="U380" t="s">
        <v>1372</v>
      </c>
      <c r="V380" t="s">
        <v>2629</v>
      </c>
      <c r="W380" t="s">
        <v>2628</v>
      </c>
      <c r="X380" t="s">
        <v>1374</v>
      </c>
      <c r="Y380" t="s">
        <v>1374</v>
      </c>
      <c r="Z380">
        <v>0</v>
      </c>
      <c r="AA380">
        <v>0</v>
      </c>
      <c r="AB380">
        <v>0</v>
      </c>
    </row>
    <row r="381" spans="1:28">
      <c r="A381" t="s">
        <v>2630</v>
      </c>
      <c r="B381" t="s">
        <v>2631</v>
      </c>
      <c r="D381">
        <v>0</v>
      </c>
      <c r="E381">
        <v>8.14</v>
      </c>
      <c r="F381" t="s">
        <v>1369</v>
      </c>
      <c r="G381" t="s">
        <v>1382</v>
      </c>
      <c r="H381">
        <v>0</v>
      </c>
      <c r="I381">
        <v>0</v>
      </c>
      <c r="J381">
        <v>0</v>
      </c>
      <c r="L381">
        <v>0</v>
      </c>
      <c r="M381">
        <v>0</v>
      </c>
      <c r="N381">
        <v>5</v>
      </c>
      <c r="O381" t="s">
        <v>1370</v>
      </c>
      <c r="Q381" t="s">
        <v>1370</v>
      </c>
      <c r="R381" t="s">
        <v>1328</v>
      </c>
      <c r="S381">
        <v>0</v>
      </c>
      <c r="T381" t="s">
        <v>2262</v>
      </c>
      <c r="U381" t="s">
        <v>1372</v>
      </c>
      <c r="V381" t="s">
        <v>2632</v>
      </c>
      <c r="W381" t="s">
        <v>2631</v>
      </c>
      <c r="X381" t="s">
        <v>1374</v>
      </c>
      <c r="Y381" t="s">
        <v>1374</v>
      </c>
      <c r="Z381">
        <v>0</v>
      </c>
      <c r="AA381">
        <v>0</v>
      </c>
      <c r="AB381">
        <v>0</v>
      </c>
    </row>
    <row r="382" spans="1:28">
      <c r="A382" t="s">
        <v>2633</v>
      </c>
      <c r="B382" t="s">
        <v>2634</v>
      </c>
      <c r="D382">
        <v>0</v>
      </c>
      <c r="E382">
        <v>8.14</v>
      </c>
      <c r="F382" t="s">
        <v>1369</v>
      </c>
      <c r="G382" t="s">
        <v>1382</v>
      </c>
      <c r="H382">
        <v>0</v>
      </c>
      <c r="I382">
        <v>0</v>
      </c>
      <c r="J382">
        <v>0</v>
      </c>
      <c r="L382">
        <v>0</v>
      </c>
      <c r="M382">
        <v>0</v>
      </c>
      <c r="N382">
        <v>5</v>
      </c>
      <c r="O382" t="s">
        <v>1370</v>
      </c>
      <c r="Q382" t="s">
        <v>1370</v>
      </c>
      <c r="R382" t="s">
        <v>1328</v>
      </c>
      <c r="S382">
        <v>0</v>
      </c>
      <c r="T382" t="s">
        <v>2262</v>
      </c>
      <c r="U382" t="s">
        <v>1372</v>
      </c>
      <c r="V382" t="s">
        <v>2635</v>
      </c>
      <c r="W382" t="s">
        <v>2634</v>
      </c>
      <c r="X382" t="s">
        <v>1374</v>
      </c>
      <c r="Y382" t="s">
        <v>1374</v>
      </c>
      <c r="Z382">
        <v>0</v>
      </c>
      <c r="AA382">
        <v>0</v>
      </c>
      <c r="AB382">
        <v>0</v>
      </c>
    </row>
    <row r="383" spans="1:28">
      <c r="A383" t="s">
        <v>2636</v>
      </c>
      <c r="B383" t="s">
        <v>2637</v>
      </c>
      <c r="D383">
        <v>0</v>
      </c>
      <c r="E383">
        <v>7.75</v>
      </c>
      <c r="F383" t="s">
        <v>1369</v>
      </c>
      <c r="G383" t="s">
        <v>1382</v>
      </c>
      <c r="H383">
        <v>0</v>
      </c>
      <c r="I383">
        <v>0</v>
      </c>
      <c r="J383">
        <v>0</v>
      </c>
      <c r="L383">
        <v>0</v>
      </c>
      <c r="M383">
        <v>0</v>
      </c>
      <c r="N383">
        <v>5</v>
      </c>
      <c r="O383" t="s">
        <v>1370</v>
      </c>
      <c r="Q383" t="s">
        <v>1370</v>
      </c>
      <c r="R383" t="s">
        <v>1328</v>
      </c>
      <c r="S383">
        <v>0</v>
      </c>
      <c r="T383" t="s">
        <v>2262</v>
      </c>
      <c r="U383" t="s">
        <v>1372</v>
      </c>
      <c r="V383" t="s">
        <v>2638</v>
      </c>
      <c r="W383" t="s">
        <v>2637</v>
      </c>
      <c r="X383" t="s">
        <v>1374</v>
      </c>
      <c r="Y383" t="s">
        <v>1374</v>
      </c>
      <c r="Z383">
        <v>0</v>
      </c>
      <c r="AA383">
        <v>0</v>
      </c>
      <c r="AB383">
        <v>0</v>
      </c>
    </row>
    <row r="384" spans="1:28">
      <c r="A384" t="s">
        <v>2639</v>
      </c>
      <c r="B384" t="s">
        <v>2640</v>
      </c>
      <c r="D384">
        <v>0</v>
      </c>
      <c r="E384">
        <v>7.75</v>
      </c>
      <c r="F384" t="s">
        <v>1369</v>
      </c>
      <c r="G384" t="s">
        <v>1382</v>
      </c>
      <c r="H384">
        <v>0</v>
      </c>
      <c r="I384">
        <v>0</v>
      </c>
      <c r="J384">
        <v>0</v>
      </c>
      <c r="L384">
        <v>0</v>
      </c>
      <c r="M384">
        <v>0</v>
      </c>
      <c r="N384">
        <v>5</v>
      </c>
      <c r="O384" t="s">
        <v>1370</v>
      </c>
      <c r="Q384" t="s">
        <v>1370</v>
      </c>
      <c r="R384" t="s">
        <v>1328</v>
      </c>
      <c r="S384">
        <v>0</v>
      </c>
      <c r="T384" t="s">
        <v>2262</v>
      </c>
      <c r="U384" t="s">
        <v>1372</v>
      </c>
      <c r="V384" t="s">
        <v>2641</v>
      </c>
      <c r="W384" t="s">
        <v>2640</v>
      </c>
      <c r="X384" t="s">
        <v>1374</v>
      </c>
      <c r="Y384" t="s">
        <v>1374</v>
      </c>
      <c r="Z384">
        <v>0</v>
      </c>
      <c r="AA384">
        <v>0</v>
      </c>
      <c r="AB384">
        <v>0</v>
      </c>
    </row>
    <row r="385" spans="1:28">
      <c r="A385" t="s">
        <v>2642</v>
      </c>
      <c r="B385" t="s">
        <v>2643</v>
      </c>
      <c r="D385">
        <v>0</v>
      </c>
      <c r="E385">
        <v>7.75</v>
      </c>
      <c r="F385" t="s">
        <v>1369</v>
      </c>
      <c r="G385" t="s">
        <v>1382</v>
      </c>
      <c r="H385">
        <v>0</v>
      </c>
      <c r="I385">
        <v>0</v>
      </c>
      <c r="J385">
        <v>0</v>
      </c>
      <c r="L385">
        <v>0</v>
      </c>
      <c r="M385">
        <v>0</v>
      </c>
      <c r="N385">
        <v>5</v>
      </c>
      <c r="O385" t="s">
        <v>1370</v>
      </c>
      <c r="Q385" t="s">
        <v>1370</v>
      </c>
      <c r="R385" t="s">
        <v>1328</v>
      </c>
      <c r="S385">
        <v>0</v>
      </c>
      <c r="T385" t="s">
        <v>2262</v>
      </c>
      <c r="U385" t="s">
        <v>1372</v>
      </c>
      <c r="V385" t="s">
        <v>2644</v>
      </c>
      <c r="W385" t="s">
        <v>2643</v>
      </c>
      <c r="X385" t="s">
        <v>1374</v>
      </c>
      <c r="Y385" t="s">
        <v>1374</v>
      </c>
      <c r="Z385">
        <v>0</v>
      </c>
      <c r="AA385">
        <v>0</v>
      </c>
      <c r="AB385">
        <v>0</v>
      </c>
    </row>
    <row r="386" spans="1:28">
      <c r="A386" t="s">
        <v>2645</v>
      </c>
      <c r="B386" t="s">
        <v>2646</v>
      </c>
      <c r="D386">
        <v>0</v>
      </c>
      <c r="E386">
        <v>7.75</v>
      </c>
      <c r="F386" t="s">
        <v>1369</v>
      </c>
      <c r="G386" t="s">
        <v>1382</v>
      </c>
      <c r="H386">
        <v>0</v>
      </c>
      <c r="I386">
        <v>0</v>
      </c>
      <c r="J386">
        <v>0</v>
      </c>
      <c r="L386">
        <v>0</v>
      </c>
      <c r="M386">
        <v>0</v>
      </c>
      <c r="N386">
        <v>5</v>
      </c>
      <c r="O386" t="s">
        <v>1370</v>
      </c>
      <c r="Q386" t="s">
        <v>1370</v>
      </c>
      <c r="R386" t="s">
        <v>1328</v>
      </c>
      <c r="S386">
        <v>0</v>
      </c>
      <c r="T386" t="s">
        <v>2262</v>
      </c>
      <c r="U386" t="s">
        <v>1372</v>
      </c>
      <c r="V386" t="s">
        <v>2647</v>
      </c>
      <c r="W386" t="s">
        <v>2646</v>
      </c>
      <c r="X386" t="s">
        <v>1374</v>
      </c>
      <c r="Y386" t="s">
        <v>1374</v>
      </c>
      <c r="Z386">
        <v>0</v>
      </c>
      <c r="AA386">
        <v>0</v>
      </c>
      <c r="AB386">
        <v>0</v>
      </c>
    </row>
    <row r="387" spans="1:28">
      <c r="A387" t="s">
        <v>2648</v>
      </c>
      <c r="B387" t="s">
        <v>2649</v>
      </c>
      <c r="D387">
        <v>0</v>
      </c>
      <c r="E387">
        <v>7.75</v>
      </c>
      <c r="F387" t="s">
        <v>1369</v>
      </c>
      <c r="G387" t="s">
        <v>1382</v>
      </c>
      <c r="H387">
        <v>0</v>
      </c>
      <c r="I387">
        <v>0</v>
      </c>
      <c r="J387">
        <v>0</v>
      </c>
      <c r="L387">
        <v>0</v>
      </c>
      <c r="M387">
        <v>0</v>
      </c>
      <c r="N387">
        <v>5</v>
      </c>
      <c r="O387" t="s">
        <v>1370</v>
      </c>
      <c r="Q387" t="s">
        <v>1370</v>
      </c>
      <c r="R387" t="s">
        <v>1328</v>
      </c>
      <c r="S387">
        <v>0</v>
      </c>
      <c r="T387" t="s">
        <v>2262</v>
      </c>
      <c r="U387" t="s">
        <v>1372</v>
      </c>
      <c r="V387" t="s">
        <v>2650</v>
      </c>
      <c r="W387" t="s">
        <v>2649</v>
      </c>
      <c r="X387" t="s">
        <v>1374</v>
      </c>
      <c r="Y387" t="s">
        <v>1374</v>
      </c>
      <c r="Z387">
        <v>0</v>
      </c>
      <c r="AA387">
        <v>0</v>
      </c>
      <c r="AB387">
        <v>0</v>
      </c>
    </row>
    <row r="388" spans="1:28">
      <c r="A388" t="s">
        <v>2651</v>
      </c>
      <c r="B388" t="s">
        <v>2652</v>
      </c>
      <c r="D388">
        <v>0</v>
      </c>
      <c r="E388">
        <v>8.14</v>
      </c>
      <c r="F388" t="s">
        <v>1369</v>
      </c>
      <c r="G388" t="s">
        <v>1382</v>
      </c>
      <c r="H388">
        <v>0</v>
      </c>
      <c r="I388">
        <v>0</v>
      </c>
      <c r="J388">
        <v>0</v>
      </c>
      <c r="L388">
        <v>0</v>
      </c>
      <c r="M388">
        <v>0</v>
      </c>
      <c r="N388">
        <v>5</v>
      </c>
      <c r="O388" t="s">
        <v>1370</v>
      </c>
      <c r="Q388" t="s">
        <v>1370</v>
      </c>
      <c r="R388" t="s">
        <v>1328</v>
      </c>
      <c r="S388">
        <v>0</v>
      </c>
      <c r="T388" t="s">
        <v>2262</v>
      </c>
      <c r="U388" t="s">
        <v>1372</v>
      </c>
      <c r="V388" t="s">
        <v>2653</v>
      </c>
      <c r="W388" t="s">
        <v>2652</v>
      </c>
      <c r="X388" t="s">
        <v>1374</v>
      </c>
      <c r="Y388" t="s">
        <v>1374</v>
      </c>
      <c r="Z388">
        <v>0</v>
      </c>
      <c r="AA388">
        <v>0</v>
      </c>
      <c r="AB388">
        <v>0</v>
      </c>
    </row>
    <row r="389" spans="1:28">
      <c r="A389" t="s">
        <v>2654</v>
      </c>
      <c r="B389" t="s">
        <v>2655</v>
      </c>
      <c r="D389">
        <v>0</v>
      </c>
      <c r="E389">
        <v>8.14</v>
      </c>
      <c r="F389" t="s">
        <v>1369</v>
      </c>
      <c r="G389" t="s">
        <v>1382</v>
      </c>
      <c r="H389">
        <v>0</v>
      </c>
      <c r="I389">
        <v>0</v>
      </c>
      <c r="J389">
        <v>0</v>
      </c>
      <c r="L389">
        <v>0</v>
      </c>
      <c r="M389">
        <v>0</v>
      </c>
      <c r="N389">
        <v>5</v>
      </c>
      <c r="O389" t="s">
        <v>1370</v>
      </c>
      <c r="Q389" t="s">
        <v>1370</v>
      </c>
      <c r="R389" t="s">
        <v>1328</v>
      </c>
      <c r="S389">
        <v>0</v>
      </c>
      <c r="T389" t="s">
        <v>2262</v>
      </c>
      <c r="U389" t="s">
        <v>1372</v>
      </c>
      <c r="V389" t="s">
        <v>2656</v>
      </c>
      <c r="W389" t="s">
        <v>2655</v>
      </c>
      <c r="X389" t="s">
        <v>1374</v>
      </c>
      <c r="Y389" t="s">
        <v>1374</v>
      </c>
      <c r="Z389">
        <v>0</v>
      </c>
      <c r="AA389">
        <v>0</v>
      </c>
      <c r="AB389">
        <v>0</v>
      </c>
    </row>
    <row r="390" spans="1:28">
      <c r="A390" t="s">
        <v>2657</v>
      </c>
      <c r="B390" t="s">
        <v>2658</v>
      </c>
      <c r="D390">
        <v>0</v>
      </c>
      <c r="E390">
        <v>8.14</v>
      </c>
      <c r="F390" t="s">
        <v>1369</v>
      </c>
      <c r="G390" t="s">
        <v>1382</v>
      </c>
      <c r="H390">
        <v>0</v>
      </c>
      <c r="I390">
        <v>0</v>
      </c>
      <c r="J390">
        <v>0</v>
      </c>
      <c r="L390">
        <v>0</v>
      </c>
      <c r="M390">
        <v>0</v>
      </c>
      <c r="N390">
        <v>5</v>
      </c>
      <c r="O390" t="s">
        <v>1370</v>
      </c>
      <c r="Q390" t="s">
        <v>1370</v>
      </c>
      <c r="R390" t="s">
        <v>1328</v>
      </c>
      <c r="S390">
        <v>0</v>
      </c>
      <c r="T390" t="s">
        <v>2262</v>
      </c>
      <c r="U390" t="s">
        <v>1372</v>
      </c>
      <c r="V390" t="s">
        <v>2659</v>
      </c>
      <c r="W390" t="s">
        <v>2658</v>
      </c>
      <c r="X390" t="s">
        <v>1374</v>
      </c>
      <c r="Y390" t="s">
        <v>1374</v>
      </c>
      <c r="Z390">
        <v>0</v>
      </c>
      <c r="AA390">
        <v>0</v>
      </c>
      <c r="AB390">
        <v>0</v>
      </c>
    </row>
    <row r="391" spans="1:28">
      <c r="A391" t="s">
        <v>2660</v>
      </c>
      <c r="B391" t="s">
        <v>2661</v>
      </c>
      <c r="D391">
        <v>0</v>
      </c>
      <c r="E391">
        <v>8.14</v>
      </c>
      <c r="F391" t="s">
        <v>1369</v>
      </c>
      <c r="G391" t="s">
        <v>1382</v>
      </c>
      <c r="H391">
        <v>0</v>
      </c>
      <c r="I391">
        <v>0</v>
      </c>
      <c r="J391">
        <v>0</v>
      </c>
      <c r="L391">
        <v>0</v>
      </c>
      <c r="M391">
        <v>0</v>
      </c>
      <c r="N391">
        <v>5</v>
      </c>
      <c r="O391" t="s">
        <v>1370</v>
      </c>
      <c r="Q391" t="s">
        <v>1370</v>
      </c>
      <c r="R391" t="s">
        <v>1328</v>
      </c>
      <c r="S391">
        <v>0</v>
      </c>
      <c r="T391" t="s">
        <v>2262</v>
      </c>
      <c r="U391" t="s">
        <v>1372</v>
      </c>
      <c r="V391" t="s">
        <v>2662</v>
      </c>
      <c r="W391" t="s">
        <v>2661</v>
      </c>
      <c r="X391" t="s">
        <v>1374</v>
      </c>
      <c r="Y391" t="s">
        <v>1374</v>
      </c>
      <c r="Z391">
        <v>0</v>
      </c>
      <c r="AA391">
        <v>0</v>
      </c>
      <c r="AB391">
        <v>0</v>
      </c>
    </row>
    <row r="392" spans="1:28">
      <c r="A392" t="s">
        <v>2663</v>
      </c>
      <c r="B392" t="s">
        <v>2664</v>
      </c>
      <c r="D392">
        <v>0</v>
      </c>
      <c r="E392">
        <v>8.14</v>
      </c>
      <c r="F392" t="s">
        <v>1369</v>
      </c>
      <c r="G392" t="s">
        <v>1382</v>
      </c>
      <c r="H392">
        <v>0</v>
      </c>
      <c r="I392">
        <v>0</v>
      </c>
      <c r="J392">
        <v>0</v>
      </c>
      <c r="L392">
        <v>0</v>
      </c>
      <c r="M392">
        <v>0</v>
      </c>
      <c r="N392">
        <v>5</v>
      </c>
      <c r="O392" t="s">
        <v>1370</v>
      </c>
      <c r="Q392" t="s">
        <v>1370</v>
      </c>
      <c r="R392" t="s">
        <v>1328</v>
      </c>
      <c r="S392">
        <v>0</v>
      </c>
      <c r="T392" t="s">
        <v>2262</v>
      </c>
      <c r="U392" t="s">
        <v>1372</v>
      </c>
      <c r="V392" t="s">
        <v>2665</v>
      </c>
      <c r="W392" t="s">
        <v>2664</v>
      </c>
      <c r="X392" t="s">
        <v>1374</v>
      </c>
      <c r="Y392" t="s">
        <v>1374</v>
      </c>
      <c r="Z392">
        <v>0</v>
      </c>
      <c r="AA392">
        <v>0</v>
      </c>
      <c r="AB392">
        <v>0</v>
      </c>
    </row>
    <row r="393" spans="1:28">
      <c r="A393" t="s">
        <v>2666</v>
      </c>
      <c r="B393" t="s">
        <v>2667</v>
      </c>
      <c r="D393">
        <v>0</v>
      </c>
      <c r="E393">
        <v>48.51</v>
      </c>
      <c r="F393" t="s">
        <v>1369</v>
      </c>
      <c r="G393" t="s">
        <v>1370</v>
      </c>
      <c r="H393">
        <v>0</v>
      </c>
      <c r="I393">
        <v>0</v>
      </c>
      <c r="J393">
        <v>0</v>
      </c>
      <c r="L393">
        <v>0</v>
      </c>
      <c r="M393">
        <v>0</v>
      </c>
      <c r="N393">
        <v>1</v>
      </c>
      <c r="O393" t="s">
        <v>1370</v>
      </c>
      <c r="Q393" t="s">
        <v>1370</v>
      </c>
      <c r="R393" t="s">
        <v>1328</v>
      </c>
      <c r="S393">
        <v>0</v>
      </c>
      <c r="T393" t="s">
        <v>2262</v>
      </c>
      <c r="U393" t="s">
        <v>1372</v>
      </c>
      <c r="V393" t="s">
        <v>2668</v>
      </c>
      <c r="W393" t="s">
        <v>2667</v>
      </c>
      <c r="X393" t="s">
        <v>1374</v>
      </c>
      <c r="Y393" t="s">
        <v>1374</v>
      </c>
      <c r="Z393">
        <v>0</v>
      </c>
      <c r="AA393">
        <v>0</v>
      </c>
      <c r="AB393">
        <v>0</v>
      </c>
    </row>
    <row r="394" spans="1:28">
      <c r="A394" t="s">
        <v>2669</v>
      </c>
      <c r="B394" t="s">
        <v>2670</v>
      </c>
      <c r="D394">
        <v>0</v>
      </c>
      <c r="E394">
        <v>48.51</v>
      </c>
      <c r="F394" t="s">
        <v>1369</v>
      </c>
      <c r="G394" t="s">
        <v>1370</v>
      </c>
      <c r="H394">
        <v>0</v>
      </c>
      <c r="I394">
        <v>0</v>
      </c>
      <c r="J394">
        <v>0</v>
      </c>
      <c r="L394">
        <v>0</v>
      </c>
      <c r="M394">
        <v>0</v>
      </c>
      <c r="N394">
        <v>1</v>
      </c>
      <c r="O394" t="s">
        <v>1370</v>
      </c>
      <c r="Q394" t="s">
        <v>1370</v>
      </c>
      <c r="R394" t="s">
        <v>1328</v>
      </c>
      <c r="S394">
        <v>0</v>
      </c>
      <c r="T394" t="s">
        <v>2262</v>
      </c>
      <c r="U394" t="s">
        <v>1372</v>
      </c>
      <c r="V394" t="s">
        <v>2671</v>
      </c>
      <c r="W394" t="s">
        <v>2670</v>
      </c>
      <c r="X394" t="s">
        <v>1374</v>
      </c>
      <c r="Y394" t="s">
        <v>1374</v>
      </c>
      <c r="Z394">
        <v>0</v>
      </c>
      <c r="AA394">
        <v>0</v>
      </c>
      <c r="AB394">
        <v>0</v>
      </c>
    </row>
    <row r="395" spans="1:28">
      <c r="A395" t="s">
        <v>2672</v>
      </c>
      <c r="B395" t="s">
        <v>2673</v>
      </c>
      <c r="D395">
        <v>0</v>
      </c>
      <c r="E395">
        <v>61.11</v>
      </c>
      <c r="F395" t="s">
        <v>1369</v>
      </c>
      <c r="G395" t="s">
        <v>1370</v>
      </c>
      <c r="H395">
        <v>0</v>
      </c>
      <c r="I395">
        <v>0</v>
      </c>
      <c r="J395">
        <v>0</v>
      </c>
      <c r="L395">
        <v>0</v>
      </c>
      <c r="M395">
        <v>0</v>
      </c>
      <c r="N395">
        <v>1</v>
      </c>
      <c r="O395" t="s">
        <v>1370</v>
      </c>
      <c r="Q395" t="s">
        <v>1370</v>
      </c>
      <c r="R395" t="s">
        <v>1328</v>
      </c>
      <c r="S395">
        <v>0</v>
      </c>
      <c r="T395" t="s">
        <v>2262</v>
      </c>
      <c r="U395" t="s">
        <v>1372</v>
      </c>
      <c r="V395" t="s">
        <v>2674</v>
      </c>
      <c r="W395" t="s">
        <v>2673</v>
      </c>
      <c r="X395" t="s">
        <v>1374</v>
      </c>
      <c r="Y395" t="s">
        <v>1374</v>
      </c>
      <c r="Z395">
        <v>0</v>
      </c>
      <c r="AA395">
        <v>0</v>
      </c>
      <c r="AB395">
        <v>0</v>
      </c>
    </row>
    <row r="396" spans="1:28">
      <c r="A396" t="s">
        <v>2675</v>
      </c>
      <c r="B396" t="s">
        <v>2676</v>
      </c>
      <c r="D396">
        <v>0</v>
      </c>
      <c r="E396">
        <v>61.11</v>
      </c>
      <c r="F396" t="s">
        <v>1369</v>
      </c>
      <c r="G396" t="s">
        <v>1370</v>
      </c>
      <c r="H396">
        <v>0</v>
      </c>
      <c r="I396">
        <v>0</v>
      </c>
      <c r="J396">
        <v>0</v>
      </c>
      <c r="L396">
        <v>0</v>
      </c>
      <c r="M396">
        <v>0</v>
      </c>
      <c r="N396">
        <v>1</v>
      </c>
      <c r="O396" t="s">
        <v>1370</v>
      </c>
      <c r="Q396" t="s">
        <v>1370</v>
      </c>
      <c r="R396" t="s">
        <v>1328</v>
      </c>
      <c r="S396">
        <v>0</v>
      </c>
      <c r="T396" t="s">
        <v>2262</v>
      </c>
      <c r="U396" t="s">
        <v>1372</v>
      </c>
      <c r="V396" t="s">
        <v>2677</v>
      </c>
      <c r="W396" t="s">
        <v>2676</v>
      </c>
      <c r="X396" t="s">
        <v>1374</v>
      </c>
      <c r="Y396" t="s">
        <v>1374</v>
      </c>
      <c r="Z396">
        <v>0</v>
      </c>
      <c r="AA396">
        <v>0</v>
      </c>
      <c r="AB396">
        <v>0</v>
      </c>
    </row>
    <row r="397" spans="1:28">
      <c r="A397" t="s">
        <v>2678</v>
      </c>
      <c r="B397" t="s">
        <v>2679</v>
      </c>
      <c r="D397">
        <v>0</v>
      </c>
      <c r="E397">
        <v>47.88</v>
      </c>
      <c r="F397" t="s">
        <v>1369</v>
      </c>
      <c r="G397" t="s">
        <v>1370</v>
      </c>
      <c r="H397">
        <v>0</v>
      </c>
      <c r="I397">
        <v>0</v>
      </c>
      <c r="J397">
        <v>0</v>
      </c>
      <c r="L397">
        <v>0</v>
      </c>
      <c r="M397">
        <v>0</v>
      </c>
      <c r="N397">
        <v>1</v>
      </c>
      <c r="O397" t="s">
        <v>1370</v>
      </c>
      <c r="Q397" t="s">
        <v>1370</v>
      </c>
      <c r="R397" t="s">
        <v>1328</v>
      </c>
      <c r="S397">
        <v>0</v>
      </c>
      <c r="T397" t="s">
        <v>2262</v>
      </c>
      <c r="U397" t="s">
        <v>1372</v>
      </c>
      <c r="V397" t="s">
        <v>2680</v>
      </c>
      <c r="W397" t="s">
        <v>2681</v>
      </c>
      <c r="X397" t="s">
        <v>1374</v>
      </c>
      <c r="Y397" t="s">
        <v>1374</v>
      </c>
      <c r="Z397">
        <v>0</v>
      </c>
      <c r="AA397">
        <v>0</v>
      </c>
      <c r="AB397">
        <v>0</v>
      </c>
    </row>
    <row r="398" spans="1:28">
      <c r="A398" t="s">
        <v>2682</v>
      </c>
      <c r="B398" t="s">
        <v>2683</v>
      </c>
      <c r="D398">
        <v>0</v>
      </c>
      <c r="E398">
        <v>47.88</v>
      </c>
      <c r="F398" t="s">
        <v>1369</v>
      </c>
      <c r="G398" t="s">
        <v>1370</v>
      </c>
      <c r="H398">
        <v>0</v>
      </c>
      <c r="I398">
        <v>0</v>
      </c>
      <c r="J398">
        <v>0</v>
      </c>
      <c r="L398">
        <v>0</v>
      </c>
      <c r="M398">
        <v>0</v>
      </c>
      <c r="N398">
        <v>1</v>
      </c>
      <c r="O398" t="s">
        <v>1370</v>
      </c>
      <c r="Q398" t="s">
        <v>1370</v>
      </c>
      <c r="R398" t="s">
        <v>1328</v>
      </c>
      <c r="S398">
        <v>0</v>
      </c>
      <c r="T398" t="s">
        <v>2262</v>
      </c>
      <c r="U398" t="s">
        <v>1372</v>
      </c>
      <c r="V398" t="s">
        <v>2684</v>
      </c>
      <c r="W398" t="s">
        <v>2685</v>
      </c>
      <c r="X398" t="s">
        <v>1374</v>
      </c>
      <c r="Y398" t="s">
        <v>1374</v>
      </c>
      <c r="Z398">
        <v>0</v>
      </c>
      <c r="AA398">
        <v>0</v>
      </c>
      <c r="AB398">
        <v>0</v>
      </c>
    </row>
    <row r="399" spans="1:28">
      <c r="A399" t="s">
        <v>2686</v>
      </c>
      <c r="B399" t="s">
        <v>2687</v>
      </c>
      <c r="D399">
        <v>0</v>
      </c>
      <c r="E399">
        <v>47.88</v>
      </c>
      <c r="F399" t="s">
        <v>1369</v>
      </c>
      <c r="G399" t="s">
        <v>1370</v>
      </c>
      <c r="H399">
        <v>0</v>
      </c>
      <c r="I399">
        <v>0</v>
      </c>
      <c r="J399">
        <v>0</v>
      </c>
      <c r="L399">
        <v>0</v>
      </c>
      <c r="M399">
        <v>0</v>
      </c>
      <c r="N399">
        <v>1</v>
      </c>
      <c r="O399" t="s">
        <v>1370</v>
      </c>
      <c r="Q399" t="s">
        <v>1370</v>
      </c>
      <c r="R399" t="s">
        <v>1328</v>
      </c>
      <c r="S399">
        <v>0</v>
      </c>
      <c r="T399" t="s">
        <v>2262</v>
      </c>
      <c r="U399" t="s">
        <v>1372</v>
      </c>
      <c r="V399" t="s">
        <v>2688</v>
      </c>
      <c r="W399" t="s">
        <v>2689</v>
      </c>
      <c r="X399" t="s">
        <v>1374</v>
      </c>
      <c r="Y399" t="s">
        <v>1374</v>
      </c>
      <c r="Z399">
        <v>0</v>
      </c>
      <c r="AA399">
        <v>0</v>
      </c>
      <c r="AB399">
        <v>0</v>
      </c>
    </row>
    <row r="400" spans="1:28">
      <c r="A400" t="s">
        <v>2690</v>
      </c>
      <c r="B400" t="s">
        <v>2691</v>
      </c>
      <c r="D400">
        <v>0</v>
      </c>
      <c r="E400">
        <v>47.88</v>
      </c>
      <c r="F400" t="s">
        <v>1369</v>
      </c>
      <c r="G400" t="s">
        <v>1370</v>
      </c>
      <c r="H400">
        <v>0</v>
      </c>
      <c r="I400">
        <v>0</v>
      </c>
      <c r="J400">
        <v>0</v>
      </c>
      <c r="L400">
        <v>0</v>
      </c>
      <c r="M400">
        <v>0</v>
      </c>
      <c r="N400">
        <v>1</v>
      </c>
      <c r="O400" t="s">
        <v>1370</v>
      </c>
      <c r="Q400" t="s">
        <v>1370</v>
      </c>
      <c r="R400" t="s">
        <v>1328</v>
      </c>
      <c r="S400">
        <v>0</v>
      </c>
      <c r="T400" t="s">
        <v>2262</v>
      </c>
      <c r="U400" t="s">
        <v>1372</v>
      </c>
      <c r="V400" t="s">
        <v>2692</v>
      </c>
      <c r="W400" t="s">
        <v>2691</v>
      </c>
      <c r="X400" t="s">
        <v>1374</v>
      </c>
      <c r="Y400" t="s">
        <v>1374</v>
      </c>
      <c r="Z400">
        <v>0</v>
      </c>
      <c r="AA400">
        <v>0</v>
      </c>
      <c r="AB400">
        <v>0</v>
      </c>
    </row>
    <row r="401" spans="1:28">
      <c r="A401" t="s">
        <v>2693</v>
      </c>
      <c r="B401" t="s">
        <v>2694</v>
      </c>
      <c r="D401">
        <v>0</v>
      </c>
      <c r="E401">
        <v>47.88</v>
      </c>
      <c r="F401" t="s">
        <v>1369</v>
      </c>
      <c r="G401" t="s">
        <v>1370</v>
      </c>
      <c r="H401">
        <v>0</v>
      </c>
      <c r="I401">
        <v>0</v>
      </c>
      <c r="J401">
        <v>0</v>
      </c>
      <c r="L401">
        <v>0</v>
      </c>
      <c r="M401">
        <v>0</v>
      </c>
      <c r="N401">
        <v>1</v>
      </c>
      <c r="O401" t="s">
        <v>1370</v>
      </c>
      <c r="Q401" t="s">
        <v>1370</v>
      </c>
      <c r="R401" t="s">
        <v>1328</v>
      </c>
      <c r="S401">
        <v>0</v>
      </c>
      <c r="T401" t="s">
        <v>2262</v>
      </c>
      <c r="U401" t="s">
        <v>1372</v>
      </c>
      <c r="V401" t="s">
        <v>2695</v>
      </c>
      <c r="W401" t="s">
        <v>2694</v>
      </c>
      <c r="X401" t="s">
        <v>1374</v>
      </c>
      <c r="Y401" t="s">
        <v>1374</v>
      </c>
      <c r="Z401">
        <v>0</v>
      </c>
      <c r="AA401">
        <v>0</v>
      </c>
      <c r="AB401">
        <v>0</v>
      </c>
    </row>
    <row r="402" spans="1:28">
      <c r="A402" t="s">
        <v>2696</v>
      </c>
      <c r="B402" t="s">
        <v>2697</v>
      </c>
      <c r="D402">
        <v>0</v>
      </c>
      <c r="E402">
        <v>47.88</v>
      </c>
      <c r="F402" t="s">
        <v>1369</v>
      </c>
      <c r="G402" t="s">
        <v>1370</v>
      </c>
      <c r="H402">
        <v>0</v>
      </c>
      <c r="I402">
        <v>0</v>
      </c>
      <c r="J402">
        <v>0</v>
      </c>
      <c r="L402">
        <v>0</v>
      </c>
      <c r="M402">
        <v>0</v>
      </c>
      <c r="N402">
        <v>1</v>
      </c>
      <c r="O402" t="s">
        <v>1370</v>
      </c>
      <c r="Q402" t="s">
        <v>1370</v>
      </c>
      <c r="R402" t="s">
        <v>1328</v>
      </c>
      <c r="S402">
        <v>0</v>
      </c>
      <c r="T402" t="s">
        <v>2262</v>
      </c>
      <c r="U402" t="s">
        <v>1372</v>
      </c>
      <c r="V402" t="s">
        <v>2698</v>
      </c>
      <c r="W402" t="s">
        <v>2697</v>
      </c>
      <c r="X402" t="s">
        <v>1374</v>
      </c>
      <c r="Y402" t="s">
        <v>1374</v>
      </c>
      <c r="Z402">
        <v>0</v>
      </c>
      <c r="AA402">
        <v>0</v>
      </c>
      <c r="AB402">
        <v>0</v>
      </c>
    </row>
    <row r="403" spans="1:28">
      <c r="A403" t="s">
        <v>2678</v>
      </c>
      <c r="B403" t="s">
        <v>2699</v>
      </c>
      <c r="D403">
        <v>0</v>
      </c>
      <c r="E403">
        <v>61.11</v>
      </c>
      <c r="F403" t="s">
        <v>1369</v>
      </c>
      <c r="G403" t="s">
        <v>1370</v>
      </c>
      <c r="H403">
        <v>0</v>
      </c>
      <c r="I403">
        <v>0</v>
      </c>
      <c r="J403">
        <v>0</v>
      </c>
      <c r="L403">
        <v>0</v>
      </c>
      <c r="M403">
        <v>0</v>
      </c>
      <c r="N403">
        <v>1</v>
      </c>
      <c r="O403" t="s">
        <v>1370</v>
      </c>
      <c r="Q403" t="s">
        <v>1370</v>
      </c>
      <c r="R403" t="s">
        <v>1328</v>
      </c>
      <c r="S403">
        <v>0</v>
      </c>
      <c r="T403" t="s">
        <v>2262</v>
      </c>
      <c r="U403" t="s">
        <v>1372</v>
      </c>
      <c r="V403" t="s">
        <v>2700</v>
      </c>
      <c r="W403" t="s">
        <v>2699</v>
      </c>
      <c r="X403" t="s">
        <v>1374</v>
      </c>
      <c r="Y403" t="s">
        <v>1374</v>
      </c>
      <c r="Z403">
        <v>0</v>
      </c>
      <c r="AA403">
        <v>0</v>
      </c>
      <c r="AB403">
        <v>0</v>
      </c>
    </row>
    <row r="404" spans="1:28">
      <c r="A404" t="s">
        <v>2682</v>
      </c>
      <c r="B404" t="s">
        <v>2701</v>
      </c>
      <c r="D404">
        <v>0</v>
      </c>
      <c r="E404">
        <v>61.11</v>
      </c>
      <c r="F404" t="s">
        <v>1369</v>
      </c>
      <c r="G404" t="s">
        <v>1370</v>
      </c>
      <c r="H404">
        <v>0</v>
      </c>
      <c r="I404">
        <v>0</v>
      </c>
      <c r="J404">
        <v>0</v>
      </c>
      <c r="L404">
        <v>0</v>
      </c>
      <c r="M404">
        <v>0</v>
      </c>
      <c r="N404">
        <v>1</v>
      </c>
      <c r="O404" t="s">
        <v>1370</v>
      </c>
      <c r="Q404" t="s">
        <v>1370</v>
      </c>
      <c r="R404" t="s">
        <v>1328</v>
      </c>
      <c r="S404">
        <v>0</v>
      </c>
      <c r="T404" t="s">
        <v>2262</v>
      </c>
      <c r="U404" t="s">
        <v>1372</v>
      </c>
      <c r="V404" t="s">
        <v>2702</v>
      </c>
      <c r="W404" t="s">
        <v>2701</v>
      </c>
      <c r="X404" t="s">
        <v>1374</v>
      </c>
      <c r="Y404" t="s">
        <v>1374</v>
      </c>
      <c r="Z404">
        <v>0</v>
      </c>
      <c r="AA404">
        <v>0</v>
      </c>
      <c r="AB404">
        <v>0</v>
      </c>
    </row>
    <row r="405" spans="1:28">
      <c r="A405" t="s">
        <v>2690</v>
      </c>
      <c r="B405" t="s">
        <v>2703</v>
      </c>
      <c r="D405">
        <v>0</v>
      </c>
      <c r="E405">
        <v>61.11</v>
      </c>
      <c r="F405" t="s">
        <v>1369</v>
      </c>
      <c r="G405" t="s">
        <v>1370</v>
      </c>
      <c r="H405">
        <v>0</v>
      </c>
      <c r="I405">
        <v>0</v>
      </c>
      <c r="J405">
        <v>0</v>
      </c>
      <c r="L405">
        <v>0</v>
      </c>
      <c r="M405">
        <v>0</v>
      </c>
      <c r="N405">
        <v>1</v>
      </c>
      <c r="O405" t="s">
        <v>1370</v>
      </c>
      <c r="Q405" t="s">
        <v>1370</v>
      </c>
      <c r="R405" t="s">
        <v>1328</v>
      </c>
      <c r="S405">
        <v>0</v>
      </c>
      <c r="T405" t="s">
        <v>2262</v>
      </c>
      <c r="U405" t="s">
        <v>1372</v>
      </c>
      <c r="V405" t="s">
        <v>2704</v>
      </c>
      <c r="W405" t="s">
        <v>2703</v>
      </c>
      <c r="X405" t="s">
        <v>1374</v>
      </c>
      <c r="Y405" t="s">
        <v>1374</v>
      </c>
      <c r="Z405">
        <v>0</v>
      </c>
      <c r="AA405">
        <v>0</v>
      </c>
      <c r="AB405">
        <v>0</v>
      </c>
    </row>
    <row r="406" spans="1:28">
      <c r="A406" t="s">
        <v>2693</v>
      </c>
      <c r="B406" t="s">
        <v>2705</v>
      </c>
      <c r="D406">
        <v>0</v>
      </c>
      <c r="E406">
        <v>61.11</v>
      </c>
      <c r="F406" t="s">
        <v>1369</v>
      </c>
      <c r="G406" t="s">
        <v>1370</v>
      </c>
      <c r="H406">
        <v>0</v>
      </c>
      <c r="I406">
        <v>0</v>
      </c>
      <c r="J406">
        <v>0</v>
      </c>
      <c r="L406">
        <v>0</v>
      </c>
      <c r="M406">
        <v>0</v>
      </c>
      <c r="N406">
        <v>1</v>
      </c>
      <c r="O406" t="s">
        <v>1370</v>
      </c>
      <c r="Q406" t="s">
        <v>1370</v>
      </c>
      <c r="R406" t="s">
        <v>1328</v>
      </c>
      <c r="S406">
        <v>0</v>
      </c>
      <c r="T406" t="s">
        <v>2262</v>
      </c>
      <c r="U406" t="s">
        <v>1372</v>
      </c>
      <c r="V406" t="s">
        <v>2706</v>
      </c>
      <c r="W406" t="s">
        <v>2705</v>
      </c>
      <c r="X406" t="s">
        <v>1374</v>
      </c>
      <c r="Y406" t="s">
        <v>1374</v>
      </c>
      <c r="Z406">
        <v>0</v>
      </c>
      <c r="AA406">
        <v>0</v>
      </c>
      <c r="AB406">
        <v>0</v>
      </c>
    </row>
    <row r="407" spans="1:28">
      <c r="A407" t="s">
        <v>2707</v>
      </c>
      <c r="B407" t="s">
        <v>2708</v>
      </c>
      <c r="D407">
        <v>0</v>
      </c>
      <c r="E407">
        <v>15.82</v>
      </c>
      <c r="F407" t="s">
        <v>1369</v>
      </c>
      <c r="G407" t="s">
        <v>1382</v>
      </c>
      <c r="H407">
        <v>0</v>
      </c>
      <c r="I407">
        <v>0</v>
      </c>
      <c r="J407">
        <v>0</v>
      </c>
      <c r="L407">
        <v>0</v>
      </c>
      <c r="M407">
        <v>0</v>
      </c>
      <c r="N407">
        <v>5</v>
      </c>
      <c r="O407" t="s">
        <v>1370</v>
      </c>
      <c r="Q407" t="s">
        <v>1370</v>
      </c>
      <c r="R407" t="s">
        <v>1328</v>
      </c>
      <c r="S407">
        <v>0</v>
      </c>
      <c r="T407" t="s">
        <v>2262</v>
      </c>
      <c r="U407" t="s">
        <v>1372</v>
      </c>
      <c r="V407" t="s">
        <v>2709</v>
      </c>
      <c r="W407" t="s">
        <v>2708</v>
      </c>
      <c r="X407" t="s">
        <v>1374</v>
      </c>
      <c r="Y407" t="s">
        <v>1374</v>
      </c>
      <c r="Z407">
        <v>0</v>
      </c>
      <c r="AA407">
        <v>0</v>
      </c>
      <c r="AB407">
        <v>0</v>
      </c>
    </row>
    <row r="408" spans="1:28">
      <c r="A408" t="s">
        <v>2710</v>
      </c>
      <c r="B408" t="s">
        <v>2711</v>
      </c>
      <c r="D408">
        <v>0</v>
      </c>
      <c r="E408">
        <v>15.82</v>
      </c>
      <c r="F408" t="s">
        <v>1369</v>
      </c>
      <c r="G408" t="s">
        <v>1382</v>
      </c>
      <c r="H408">
        <v>0</v>
      </c>
      <c r="I408">
        <v>0</v>
      </c>
      <c r="J408">
        <v>0</v>
      </c>
      <c r="L408">
        <v>0</v>
      </c>
      <c r="M408">
        <v>0</v>
      </c>
      <c r="N408">
        <v>5</v>
      </c>
      <c r="O408" t="s">
        <v>1370</v>
      </c>
      <c r="Q408" t="s">
        <v>1370</v>
      </c>
      <c r="R408" t="s">
        <v>1328</v>
      </c>
      <c r="S408">
        <v>0</v>
      </c>
      <c r="T408" t="s">
        <v>2262</v>
      </c>
      <c r="U408" t="s">
        <v>1372</v>
      </c>
      <c r="V408" t="s">
        <v>2712</v>
      </c>
      <c r="W408" t="s">
        <v>2711</v>
      </c>
      <c r="X408" t="s">
        <v>1374</v>
      </c>
      <c r="Y408" t="s">
        <v>1374</v>
      </c>
      <c r="Z408">
        <v>0</v>
      </c>
      <c r="AA408">
        <v>0</v>
      </c>
      <c r="AB408">
        <v>0</v>
      </c>
    </row>
    <row r="409" spans="1:28">
      <c r="A409" t="s">
        <v>2713</v>
      </c>
      <c r="B409" t="s">
        <v>2714</v>
      </c>
      <c r="D409">
        <v>0</v>
      </c>
      <c r="E409">
        <v>15.82</v>
      </c>
      <c r="F409" t="s">
        <v>1369</v>
      </c>
      <c r="G409" t="s">
        <v>1382</v>
      </c>
      <c r="H409">
        <v>0</v>
      </c>
      <c r="I409">
        <v>0</v>
      </c>
      <c r="J409">
        <v>0</v>
      </c>
      <c r="L409">
        <v>0</v>
      </c>
      <c r="M409">
        <v>0</v>
      </c>
      <c r="N409">
        <v>5</v>
      </c>
      <c r="O409" t="s">
        <v>1370</v>
      </c>
      <c r="Q409" t="s">
        <v>1370</v>
      </c>
      <c r="R409" t="s">
        <v>1328</v>
      </c>
      <c r="S409">
        <v>0</v>
      </c>
      <c r="T409" t="s">
        <v>2262</v>
      </c>
      <c r="U409" t="s">
        <v>1372</v>
      </c>
      <c r="V409" t="s">
        <v>2715</v>
      </c>
      <c r="W409" t="s">
        <v>2714</v>
      </c>
      <c r="X409" t="s">
        <v>1374</v>
      </c>
      <c r="Y409" t="s">
        <v>1374</v>
      </c>
      <c r="Z409">
        <v>0</v>
      </c>
      <c r="AA409">
        <v>0</v>
      </c>
      <c r="AB409">
        <v>0</v>
      </c>
    </row>
    <row r="410" spans="1:28">
      <c r="A410" t="s">
        <v>2716</v>
      </c>
      <c r="B410" t="s">
        <v>2717</v>
      </c>
      <c r="D410">
        <v>0</v>
      </c>
      <c r="E410">
        <v>15.82</v>
      </c>
      <c r="F410" t="s">
        <v>1369</v>
      </c>
      <c r="G410" t="s">
        <v>1382</v>
      </c>
      <c r="H410">
        <v>0</v>
      </c>
      <c r="I410">
        <v>0</v>
      </c>
      <c r="J410">
        <v>0</v>
      </c>
      <c r="L410">
        <v>0</v>
      </c>
      <c r="M410">
        <v>0</v>
      </c>
      <c r="N410">
        <v>5</v>
      </c>
      <c r="O410" t="s">
        <v>1370</v>
      </c>
      <c r="Q410" t="s">
        <v>1370</v>
      </c>
      <c r="R410" t="s">
        <v>1328</v>
      </c>
      <c r="S410">
        <v>0</v>
      </c>
      <c r="T410" t="s">
        <v>2262</v>
      </c>
      <c r="U410" t="s">
        <v>1372</v>
      </c>
      <c r="V410" t="s">
        <v>2718</v>
      </c>
      <c r="W410" t="s">
        <v>2717</v>
      </c>
      <c r="X410" t="s">
        <v>1374</v>
      </c>
      <c r="Y410" t="s">
        <v>1374</v>
      </c>
      <c r="Z410">
        <v>0</v>
      </c>
      <c r="AA410">
        <v>0</v>
      </c>
      <c r="AB410">
        <v>0</v>
      </c>
    </row>
    <row r="411" spans="1:28">
      <c r="A411" t="s">
        <v>2707</v>
      </c>
      <c r="B411" t="s">
        <v>2719</v>
      </c>
      <c r="D411">
        <v>0</v>
      </c>
      <c r="E411">
        <v>15.82</v>
      </c>
      <c r="F411" t="s">
        <v>1369</v>
      </c>
      <c r="G411" t="s">
        <v>1382</v>
      </c>
      <c r="H411">
        <v>0</v>
      </c>
      <c r="I411">
        <v>0</v>
      </c>
      <c r="J411">
        <v>0</v>
      </c>
      <c r="L411">
        <v>0</v>
      </c>
      <c r="M411">
        <v>0</v>
      </c>
      <c r="N411">
        <v>5</v>
      </c>
      <c r="O411" t="s">
        <v>1370</v>
      </c>
      <c r="Q411" t="s">
        <v>1370</v>
      </c>
      <c r="R411" t="s">
        <v>1328</v>
      </c>
      <c r="S411">
        <v>0</v>
      </c>
      <c r="T411" t="s">
        <v>2262</v>
      </c>
      <c r="U411" t="s">
        <v>1372</v>
      </c>
      <c r="V411" t="s">
        <v>2720</v>
      </c>
      <c r="W411" t="s">
        <v>2719</v>
      </c>
      <c r="X411" t="s">
        <v>1374</v>
      </c>
      <c r="Y411" t="s">
        <v>1374</v>
      </c>
      <c r="Z411">
        <v>0</v>
      </c>
      <c r="AA411">
        <v>0</v>
      </c>
      <c r="AB411">
        <v>0</v>
      </c>
    </row>
    <row r="412" spans="1:28">
      <c r="A412" t="s">
        <v>2721</v>
      </c>
      <c r="B412" t="s">
        <v>2722</v>
      </c>
      <c r="D412">
        <v>0</v>
      </c>
      <c r="E412">
        <v>15.88</v>
      </c>
      <c r="F412" t="s">
        <v>1369</v>
      </c>
      <c r="G412" t="s">
        <v>1382</v>
      </c>
      <c r="H412">
        <v>0</v>
      </c>
      <c r="I412">
        <v>0</v>
      </c>
      <c r="J412">
        <v>0</v>
      </c>
      <c r="L412">
        <v>0</v>
      </c>
      <c r="M412">
        <v>0</v>
      </c>
      <c r="N412">
        <v>5</v>
      </c>
      <c r="O412" t="s">
        <v>1370</v>
      </c>
      <c r="Q412" t="s">
        <v>1370</v>
      </c>
      <c r="R412" t="s">
        <v>1328</v>
      </c>
      <c r="S412">
        <v>0</v>
      </c>
      <c r="T412" t="s">
        <v>2262</v>
      </c>
      <c r="U412" t="s">
        <v>1372</v>
      </c>
      <c r="V412" t="s">
        <v>2723</v>
      </c>
      <c r="W412" t="s">
        <v>2722</v>
      </c>
      <c r="X412" t="s">
        <v>1374</v>
      </c>
      <c r="Y412" t="s">
        <v>1374</v>
      </c>
      <c r="Z412">
        <v>0</v>
      </c>
      <c r="AA412">
        <v>0</v>
      </c>
      <c r="AB412">
        <v>0</v>
      </c>
    </row>
    <row r="413" spans="1:28">
      <c r="A413" t="s">
        <v>2724</v>
      </c>
      <c r="B413" t="s">
        <v>2725</v>
      </c>
      <c r="D413">
        <v>0</v>
      </c>
      <c r="E413">
        <v>15.88</v>
      </c>
      <c r="F413" t="s">
        <v>1369</v>
      </c>
      <c r="G413" t="s">
        <v>1382</v>
      </c>
      <c r="H413">
        <v>0</v>
      </c>
      <c r="I413">
        <v>0</v>
      </c>
      <c r="J413">
        <v>0</v>
      </c>
      <c r="L413">
        <v>0</v>
      </c>
      <c r="M413">
        <v>0</v>
      </c>
      <c r="N413">
        <v>5</v>
      </c>
      <c r="O413" t="s">
        <v>1370</v>
      </c>
      <c r="Q413" t="s">
        <v>1370</v>
      </c>
      <c r="R413" t="s">
        <v>1328</v>
      </c>
      <c r="S413">
        <v>0</v>
      </c>
      <c r="T413" t="s">
        <v>2262</v>
      </c>
      <c r="U413" t="s">
        <v>1372</v>
      </c>
      <c r="V413" t="s">
        <v>2726</v>
      </c>
      <c r="W413" t="s">
        <v>2725</v>
      </c>
      <c r="X413" t="s">
        <v>1374</v>
      </c>
      <c r="Y413" t="s">
        <v>1374</v>
      </c>
      <c r="Z413">
        <v>0</v>
      </c>
      <c r="AA413">
        <v>0</v>
      </c>
      <c r="AB413">
        <v>0</v>
      </c>
    </row>
    <row r="414" spans="1:28">
      <c r="A414" t="s">
        <v>2727</v>
      </c>
      <c r="B414" t="s">
        <v>2728</v>
      </c>
      <c r="D414">
        <v>0</v>
      </c>
      <c r="E414">
        <v>15.88</v>
      </c>
      <c r="F414" t="s">
        <v>1369</v>
      </c>
      <c r="G414" t="s">
        <v>1382</v>
      </c>
      <c r="H414">
        <v>0</v>
      </c>
      <c r="I414">
        <v>0</v>
      </c>
      <c r="J414">
        <v>0</v>
      </c>
      <c r="L414">
        <v>0</v>
      </c>
      <c r="M414">
        <v>0</v>
      </c>
      <c r="N414">
        <v>5</v>
      </c>
      <c r="O414" t="s">
        <v>1370</v>
      </c>
      <c r="Q414" t="s">
        <v>1370</v>
      </c>
      <c r="R414" t="s">
        <v>1328</v>
      </c>
      <c r="S414">
        <v>0</v>
      </c>
      <c r="T414" t="s">
        <v>2262</v>
      </c>
      <c r="U414" t="s">
        <v>1372</v>
      </c>
      <c r="V414" t="s">
        <v>2729</v>
      </c>
      <c r="W414" t="s">
        <v>2728</v>
      </c>
      <c r="X414" t="s">
        <v>1374</v>
      </c>
      <c r="Y414" t="s">
        <v>1374</v>
      </c>
      <c r="Z414">
        <v>0</v>
      </c>
      <c r="AA414">
        <v>0</v>
      </c>
      <c r="AB414">
        <v>0</v>
      </c>
    </row>
    <row r="415" spans="1:28">
      <c r="A415" t="s">
        <v>2730</v>
      </c>
      <c r="B415" t="s">
        <v>2731</v>
      </c>
      <c r="D415">
        <v>0</v>
      </c>
      <c r="E415">
        <v>15.88</v>
      </c>
      <c r="F415" t="s">
        <v>1369</v>
      </c>
      <c r="G415" t="s">
        <v>1382</v>
      </c>
      <c r="H415">
        <v>0</v>
      </c>
      <c r="I415">
        <v>0</v>
      </c>
      <c r="J415">
        <v>0</v>
      </c>
      <c r="L415">
        <v>0</v>
      </c>
      <c r="M415">
        <v>0</v>
      </c>
      <c r="N415">
        <v>5</v>
      </c>
      <c r="O415" t="s">
        <v>1370</v>
      </c>
      <c r="Q415" t="s">
        <v>1370</v>
      </c>
      <c r="R415" t="s">
        <v>1328</v>
      </c>
      <c r="S415">
        <v>0</v>
      </c>
      <c r="T415" t="s">
        <v>2262</v>
      </c>
      <c r="U415" t="s">
        <v>1372</v>
      </c>
      <c r="V415" t="s">
        <v>2732</v>
      </c>
      <c r="W415" t="s">
        <v>2731</v>
      </c>
      <c r="X415" t="s">
        <v>1374</v>
      </c>
      <c r="Y415" t="s">
        <v>1374</v>
      </c>
      <c r="Z415">
        <v>0</v>
      </c>
      <c r="AA415">
        <v>0</v>
      </c>
      <c r="AB415">
        <v>0</v>
      </c>
    </row>
    <row r="416" spans="1:28">
      <c r="A416" t="s">
        <v>2733</v>
      </c>
      <c r="B416" t="s">
        <v>2734</v>
      </c>
      <c r="D416">
        <v>0</v>
      </c>
      <c r="E416">
        <v>15.88</v>
      </c>
      <c r="F416" t="s">
        <v>1369</v>
      </c>
      <c r="G416" t="s">
        <v>1382</v>
      </c>
      <c r="H416">
        <v>0</v>
      </c>
      <c r="I416">
        <v>0</v>
      </c>
      <c r="J416">
        <v>0</v>
      </c>
      <c r="L416">
        <v>0</v>
      </c>
      <c r="M416">
        <v>0</v>
      </c>
      <c r="N416">
        <v>5</v>
      </c>
      <c r="O416" t="s">
        <v>1370</v>
      </c>
      <c r="Q416" t="s">
        <v>1370</v>
      </c>
      <c r="R416" t="s">
        <v>1328</v>
      </c>
      <c r="S416">
        <v>0</v>
      </c>
      <c r="T416" t="s">
        <v>2262</v>
      </c>
      <c r="U416" t="s">
        <v>1372</v>
      </c>
      <c r="V416" t="s">
        <v>2735</v>
      </c>
      <c r="W416" t="s">
        <v>2734</v>
      </c>
      <c r="X416" t="s">
        <v>1374</v>
      </c>
      <c r="Y416" t="s">
        <v>1374</v>
      </c>
      <c r="Z416">
        <v>0</v>
      </c>
      <c r="AA416">
        <v>0</v>
      </c>
      <c r="AB416">
        <v>0</v>
      </c>
    </row>
    <row r="417" spans="1:28">
      <c r="A417" t="s">
        <v>2721</v>
      </c>
      <c r="B417" t="s">
        <v>2736</v>
      </c>
      <c r="D417">
        <v>0</v>
      </c>
      <c r="E417">
        <v>15.88</v>
      </c>
      <c r="F417" t="s">
        <v>1369</v>
      </c>
      <c r="G417" t="s">
        <v>1382</v>
      </c>
      <c r="H417">
        <v>0</v>
      </c>
      <c r="I417">
        <v>0</v>
      </c>
      <c r="J417">
        <v>0</v>
      </c>
      <c r="L417">
        <v>0</v>
      </c>
      <c r="M417">
        <v>0</v>
      </c>
      <c r="N417">
        <v>5</v>
      </c>
      <c r="O417" t="s">
        <v>1370</v>
      </c>
      <c r="Q417" t="s">
        <v>1370</v>
      </c>
      <c r="R417" t="s">
        <v>1328</v>
      </c>
      <c r="S417">
        <v>0</v>
      </c>
      <c r="T417" t="s">
        <v>2262</v>
      </c>
      <c r="U417" t="s">
        <v>1372</v>
      </c>
      <c r="V417" t="s">
        <v>2737</v>
      </c>
      <c r="W417" t="s">
        <v>2736</v>
      </c>
      <c r="X417" t="s">
        <v>1374</v>
      </c>
      <c r="Y417" t="s">
        <v>1374</v>
      </c>
      <c r="Z417">
        <v>0</v>
      </c>
      <c r="AA417">
        <v>0</v>
      </c>
      <c r="AB417">
        <v>0</v>
      </c>
    </row>
    <row r="418" spans="1:28">
      <c r="A418" t="s">
        <v>2738</v>
      </c>
      <c r="B418" t="s">
        <v>2739</v>
      </c>
      <c r="D418">
        <v>0</v>
      </c>
      <c r="E418">
        <v>15.88</v>
      </c>
      <c r="F418" t="s">
        <v>1369</v>
      </c>
      <c r="G418" t="s">
        <v>1382</v>
      </c>
      <c r="H418">
        <v>0</v>
      </c>
      <c r="I418">
        <v>0</v>
      </c>
      <c r="J418">
        <v>0</v>
      </c>
      <c r="L418">
        <v>0</v>
      </c>
      <c r="M418">
        <v>0</v>
      </c>
      <c r="N418">
        <v>5</v>
      </c>
      <c r="O418" t="s">
        <v>1370</v>
      </c>
      <c r="Q418" t="s">
        <v>1370</v>
      </c>
      <c r="R418" t="s">
        <v>1328</v>
      </c>
      <c r="S418">
        <v>0</v>
      </c>
      <c r="T418" t="s">
        <v>2262</v>
      </c>
      <c r="U418" t="s">
        <v>1372</v>
      </c>
      <c r="V418" t="s">
        <v>2740</v>
      </c>
      <c r="W418" t="s">
        <v>2739</v>
      </c>
      <c r="X418" t="s">
        <v>1374</v>
      </c>
      <c r="Y418" t="s">
        <v>1374</v>
      </c>
      <c r="Z418">
        <v>0</v>
      </c>
      <c r="AA418">
        <v>0</v>
      </c>
      <c r="AB418">
        <v>0</v>
      </c>
    </row>
    <row r="419" spans="1:28">
      <c r="A419" t="s">
        <v>2741</v>
      </c>
      <c r="B419" t="s">
        <v>2742</v>
      </c>
      <c r="D419">
        <v>0</v>
      </c>
      <c r="E419">
        <v>15.88</v>
      </c>
      <c r="F419" t="s">
        <v>1369</v>
      </c>
      <c r="G419" t="s">
        <v>1382</v>
      </c>
      <c r="H419">
        <v>0</v>
      </c>
      <c r="I419">
        <v>0</v>
      </c>
      <c r="J419">
        <v>0</v>
      </c>
      <c r="L419">
        <v>0</v>
      </c>
      <c r="M419">
        <v>0</v>
      </c>
      <c r="N419">
        <v>5</v>
      </c>
      <c r="O419" t="s">
        <v>1370</v>
      </c>
      <c r="Q419" t="s">
        <v>1370</v>
      </c>
      <c r="R419" t="s">
        <v>1328</v>
      </c>
      <c r="S419">
        <v>0</v>
      </c>
      <c r="T419" t="s">
        <v>2262</v>
      </c>
      <c r="U419" t="s">
        <v>1372</v>
      </c>
      <c r="V419" t="s">
        <v>2743</v>
      </c>
      <c r="W419" t="s">
        <v>2742</v>
      </c>
      <c r="X419" t="s">
        <v>1374</v>
      </c>
      <c r="Y419" t="s">
        <v>1374</v>
      </c>
      <c r="Z419">
        <v>0</v>
      </c>
      <c r="AA419">
        <v>0</v>
      </c>
      <c r="AB419">
        <v>0</v>
      </c>
    </row>
    <row r="420" spans="1:28">
      <c r="A420" t="s">
        <v>2744</v>
      </c>
      <c r="B420" t="s">
        <v>2745</v>
      </c>
      <c r="D420">
        <v>0</v>
      </c>
      <c r="E420">
        <v>15.88</v>
      </c>
      <c r="F420" t="s">
        <v>1369</v>
      </c>
      <c r="G420" t="s">
        <v>1382</v>
      </c>
      <c r="H420">
        <v>0</v>
      </c>
      <c r="I420">
        <v>0</v>
      </c>
      <c r="J420">
        <v>0</v>
      </c>
      <c r="L420">
        <v>0</v>
      </c>
      <c r="M420">
        <v>0</v>
      </c>
      <c r="N420">
        <v>5</v>
      </c>
      <c r="O420" t="s">
        <v>1370</v>
      </c>
      <c r="Q420" t="s">
        <v>1370</v>
      </c>
      <c r="R420" t="s">
        <v>1328</v>
      </c>
      <c r="S420">
        <v>0</v>
      </c>
      <c r="T420" t="s">
        <v>2262</v>
      </c>
      <c r="U420" t="s">
        <v>1372</v>
      </c>
      <c r="V420" t="s">
        <v>2746</v>
      </c>
      <c r="W420" t="s">
        <v>2745</v>
      </c>
      <c r="X420" t="s">
        <v>1374</v>
      </c>
      <c r="Y420" t="s">
        <v>1374</v>
      </c>
      <c r="Z420">
        <v>0</v>
      </c>
      <c r="AA420">
        <v>0</v>
      </c>
      <c r="AB420">
        <v>0</v>
      </c>
    </row>
    <row r="421" spans="1:28">
      <c r="A421" t="s">
        <v>2747</v>
      </c>
      <c r="B421" t="s">
        <v>2748</v>
      </c>
      <c r="D421">
        <v>0</v>
      </c>
      <c r="E421">
        <v>15.88</v>
      </c>
      <c r="F421" t="s">
        <v>1369</v>
      </c>
      <c r="G421" t="s">
        <v>1382</v>
      </c>
      <c r="H421">
        <v>0</v>
      </c>
      <c r="I421">
        <v>0</v>
      </c>
      <c r="J421">
        <v>0</v>
      </c>
      <c r="L421">
        <v>0</v>
      </c>
      <c r="M421">
        <v>0</v>
      </c>
      <c r="N421">
        <v>5</v>
      </c>
      <c r="O421" t="s">
        <v>1370</v>
      </c>
      <c r="Q421" t="s">
        <v>1370</v>
      </c>
      <c r="R421" t="s">
        <v>1328</v>
      </c>
      <c r="S421">
        <v>0</v>
      </c>
      <c r="T421" t="s">
        <v>2262</v>
      </c>
      <c r="U421" t="s">
        <v>1372</v>
      </c>
      <c r="V421" t="s">
        <v>2749</v>
      </c>
      <c r="W421" t="s">
        <v>2748</v>
      </c>
      <c r="X421" t="s">
        <v>1374</v>
      </c>
      <c r="Y421" t="s">
        <v>1374</v>
      </c>
      <c r="Z421">
        <v>0</v>
      </c>
      <c r="AA421">
        <v>0</v>
      </c>
      <c r="AB421">
        <v>0</v>
      </c>
    </row>
    <row r="422" spans="1:28">
      <c r="A422" t="s">
        <v>2750</v>
      </c>
      <c r="B422" t="s">
        <v>2751</v>
      </c>
      <c r="D422">
        <v>0</v>
      </c>
      <c r="E422">
        <v>10.98</v>
      </c>
      <c r="F422" t="s">
        <v>1369</v>
      </c>
      <c r="G422" t="s">
        <v>1382</v>
      </c>
      <c r="H422">
        <v>0</v>
      </c>
      <c r="I422">
        <v>0</v>
      </c>
      <c r="J422">
        <v>0</v>
      </c>
      <c r="L422">
        <v>0</v>
      </c>
      <c r="M422">
        <v>0</v>
      </c>
      <c r="N422">
        <v>5</v>
      </c>
      <c r="O422" t="s">
        <v>1370</v>
      </c>
      <c r="Q422" t="s">
        <v>1370</v>
      </c>
      <c r="R422" t="s">
        <v>1328</v>
      </c>
      <c r="S422">
        <v>0</v>
      </c>
      <c r="T422" t="s">
        <v>2262</v>
      </c>
      <c r="U422" t="s">
        <v>1372</v>
      </c>
      <c r="V422" t="s">
        <v>2752</v>
      </c>
      <c r="W422" t="s">
        <v>2751</v>
      </c>
      <c r="X422" t="s">
        <v>1374</v>
      </c>
      <c r="Y422" t="s">
        <v>1374</v>
      </c>
      <c r="Z422">
        <v>0</v>
      </c>
      <c r="AA422">
        <v>0</v>
      </c>
      <c r="AB422">
        <v>0</v>
      </c>
    </row>
    <row r="423" spans="1:28">
      <c r="A423" t="s">
        <v>2753</v>
      </c>
      <c r="B423" t="s">
        <v>2754</v>
      </c>
      <c r="D423">
        <v>0</v>
      </c>
      <c r="E423">
        <v>10.98</v>
      </c>
      <c r="F423" t="s">
        <v>1369</v>
      </c>
      <c r="G423" t="s">
        <v>1382</v>
      </c>
      <c r="H423">
        <v>0</v>
      </c>
      <c r="I423">
        <v>0</v>
      </c>
      <c r="J423">
        <v>0</v>
      </c>
      <c r="L423">
        <v>0</v>
      </c>
      <c r="M423">
        <v>0</v>
      </c>
      <c r="N423">
        <v>5</v>
      </c>
      <c r="O423" t="s">
        <v>1370</v>
      </c>
      <c r="Q423" t="s">
        <v>1370</v>
      </c>
      <c r="R423" t="s">
        <v>1328</v>
      </c>
      <c r="S423">
        <v>0</v>
      </c>
      <c r="T423" t="s">
        <v>2262</v>
      </c>
      <c r="U423" t="s">
        <v>1372</v>
      </c>
      <c r="V423" t="s">
        <v>2755</v>
      </c>
      <c r="W423" t="s">
        <v>2756</v>
      </c>
      <c r="X423" t="s">
        <v>1374</v>
      </c>
      <c r="Y423" t="s">
        <v>1374</v>
      </c>
      <c r="Z423">
        <v>0</v>
      </c>
      <c r="AA423">
        <v>0</v>
      </c>
      <c r="AB423">
        <v>0</v>
      </c>
    </row>
    <row r="424" spans="1:28">
      <c r="A424" t="s">
        <v>2757</v>
      </c>
      <c r="B424" t="s">
        <v>2758</v>
      </c>
      <c r="D424">
        <v>0</v>
      </c>
      <c r="E424">
        <v>8.8000000000000007</v>
      </c>
      <c r="F424" t="s">
        <v>1369</v>
      </c>
      <c r="G424" t="s">
        <v>1382</v>
      </c>
      <c r="H424">
        <v>0</v>
      </c>
      <c r="I424">
        <v>0</v>
      </c>
      <c r="J424">
        <v>0</v>
      </c>
      <c r="L424">
        <v>0</v>
      </c>
      <c r="M424">
        <v>0</v>
      </c>
      <c r="N424">
        <v>5</v>
      </c>
      <c r="O424" t="s">
        <v>1370</v>
      </c>
      <c r="Q424" t="s">
        <v>1370</v>
      </c>
      <c r="R424" t="s">
        <v>1328</v>
      </c>
      <c r="S424">
        <v>0</v>
      </c>
      <c r="T424" t="s">
        <v>2262</v>
      </c>
      <c r="U424" t="s">
        <v>1372</v>
      </c>
      <c r="V424" t="s">
        <v>2759</v>
      </c>
      <c r="W424" t="s">
        <v>2758</v>
      </c>
      <c r="X424" t="s">
        <v>1374</v>
      </c>
      <c r="Y424" t="s">
        <v>1374</v>
      </c>
      <c r="Z424">
        <v>0</v>
      </c>
      <c r="AA424">
        <v>0</v>
      </c>
      <c r="AB424">
        <v>0</v>
      </c>
    </row>
    <row r="425" spans="1:28">
      <c r="A425" t="s">
        <v>2760</v>
      </c>
      <c r="B425" t="s">
        <v>2761</v>
      </c>
      <c r="D425">
        <v>0</v>
      </c>
      <c r="E425">
        <v>8.8000000000000007</v>
      </c>
      <c r="F425" t="s">
        <v>1369</v>
      </c>
      <c r="G425" t="s">
        <v>1382</v>
      </c>
      <c r="H425">
        <v>0</v>
      </c>
      <c r="I425">
        <v>0</v>
      </c>
      <c r="J425">
        <v>0</v>
      </c>
      <c r="L425">
        <v>0</v>
      </c>
      <c r="M425">
        <v>0</v>
      </c>
      <c r="N425">
        <v>5</v>
      </c>
      <c r="O425" t="s">
        <v>1370</v>
      </c>
      <c r="Q425" t="s">
        <v>1370</v>
      </c>
      <c r="R425" t="s">
        <v>1328</v>
      </c>
      <c r="S425">
        <v>0</v>
      </c>
      <c r="T425" t="s">
        <v>2262</v>
      </c>
      <c r="U425" t="s">
        <v>1372</v>
      </c>
      <c r="V425" t="s">
        <v>2762</v>
      </c>
      <c r="W425" t="s">
        <v>2761</v>
      </c>
      <c r="X425" t="s">
        <v>1374</v>
      </c>
      <c r="Y425" t="s">
        <v>1374</v>
      </c>
      <c r="Z425">
        <v>0</v>
      </c>
      <c r="AA425">
        <v>0</v>
      </c>
      <c r="AB425">
        <v>0</v>
      </c>
    </row>
    <row r="426" spans="1:28">
      <c r="A426" t="s">
        <v>2763</v>
      </c>
      <c r="B426" t="s">
        <v>2764</v>
      </c>
      <c r="D426">
        <v>0</v>
      </c>
      <c r="E426">
        <v>9.73</v>
      </c>
      <c r="F426" t="s">
        <v>1369</v>
      </c>
      <c r="G426" t="s">
        <v>1382</v>
      </c>
      <c r="H426">
        <v>0</v>
      </c>
      <c r="I426">
        <v>0</v>
      </c>
      <c r="J426">
        <v>0</v>
      </c>
      <c r="L426">
        <v>0</v>
      </c>
      <c r="M426">
        <v>0</v>
      </c>
      <c r="N426">
        <v>5</v>
      </c>
      <c r="O426" t="s">
        <v>1370</v>
      </c>
      <c r="Q426" t="s">
        <v>1370</v>
      </c>
      <c r="R426" t="s">
        <v>1328</v>
      </c>
      <c r="S426">
        <v>0</v>
      </c>
      <c r="T426" t="s">
        <v>2262</v>
      </c>
      <c r="U426" t="s">
        <v>1372</v>
      </c>
      <c r="V426" t="s">
        <v>2765</v>
      </c>
      <c r="W426" t="s">
        <v>2764</v>
      </c>
      <c r="X426" t="s">
        <v>1374</v>
      </c>
      <c r="Y426" t="s">
        <v>1374</v>
      </c>
      <c r="Z426">
        <v>0</v>
      </c>
      <c r="AA426">
        <v>0</v>
      </c>
      <c r="AB426">
        <v>0</v>
      </c>
    </row>
    <row r="427" spans="1:28">
      <c r="A427" t="s">
        <v>2766</v>
      </c>
      <c r="B427" t="s">
        <v>2767</v>
      </c>
      <c r="D427">
        <v>0</v>
      </c>
      <c r="E427">
        <v>9.73</v>
      </c>
      <c r="F427" t="s">
        <v>1369</v>
      </c>
      <c r="G427" t="s">
        <v>1382</v>
      </c>
      <c r="H427">
        <v>0</v>
      </c>
      <c r="I427">
        <v>0</v>
      </c>
      <c r="J427">
        <v>0</v>
      </c>
      <c r="L427">
        <v>0</v>
      </c>
      <c r="M427">
        <v>0</v>
      </c>
      <c r="N427">
        <v>5</v>
      </c>
      <c r="O427" t="s">
        <v>1370</v>
      </c>
      <c r="Q427" t="s">
        <v>1370</v>
      </c>
      <c r="R427" t="s">
        <v>1328</v>
      </c>
      <c r="S427">
        <v>0</v>
      </c>
      <c r="T427" t="s">
        <v>2262</v>
      </c>
      <c r="U427" t="s">
        <v>1372</v>
      </c>
      <c r="V427" t="s">
        <v>2768</v>
      </c>
      <c r="W427" t="s">
        <v>2767</v>
      </c>
      <c r="X427" t="s">
        <v>1374</v>
      </c>
      <c r="Y427" t="s">
        <v>1374</v>
      </c>
      <c r="Z427">
        <v>0</v>
      </c>
      <c r="AA427">
        <v>0</v>
      </c>
      <c r="AB427">
        <v>0</v>
      </c>
    </row>
    <row r="428" spans="1:28">
      <c r="A428" t="s">
        <v>2769</v>
      </c>
      <c r="B428" t="s">
        <v>2770</v>
      </c>
      <c r="D428">
        <v>0</v>
      </c>
      <c r="E428">
        <v>4.87</v>
      </c>
      <c r="F428" t="s">
        <v>1369</v>
      </c>
      <c r="G428" t="s">
        <v>1382</v>
      </c>
      <c r="H428">
        <v>0</v>
      </c>
      <c r="I428">
        <v>0</v>
      </c>
      <c r="J428">
        <v>0</v>
      </c>
      <c r="L428">
        <v>0</v>
      </c>
      <c r="M428">
        <v>0</v>
      </c>
      <c r="N428">
        <v>5</v>
      </c>
      <c r="O428" t="s">
        <v>1370</v>
      </c>
      <c r="Q428" t="s">
        <v>1370</v>
      </c>
      <c r="R428" t="s">
        <v>1328</v>
      </c>
      <c r="S428">
        <v>0</v>
      </c>
      <c r="T428" t="s">
        <v>2262</v>
      </c>
      <c r="U428" t="s">
        <v>1372</v>
      </c>
      <c r="V428" t="s">
        <v>2771</v>
      </c>
      <c r="W428" t="s">
        <v>2770</v>
      </c>
      <c r="X428" t="s">
        <v>1374</v>
      </c>
      <c r="Y428" t="s">
        <v>1374</v>
      </c>
      <c r="Z428">
        <v>0</v>
      </c>
      <c r="AA428">
        <v>0</v>
      </c>
      <c r="AB428">
        <v>0</v>
      </c>
    </row>
    <row r="429" spans="1:28">
      <c r="A429" t="s">
        <v>2772</v>
      </c>
      <c r="B429" t="s">
        <v>2773</v>
      </c>
      <c r="D429">
        <v>0</v>
      </c>
      <c r="E429">
        <v>4.87</v>
      </c>
      <c r="F429" t="s">
        <v>1369</v>
      </c>
      <c r="G429" t="s">
        <v>1382</v>
      </c>
      <c r="H429">
        <v>0</v>
      </c>
      <c r="I429">
        <v>0</v>
      </c>
      <c r="J429">
        <v>0</v>
      </c>
      <c r="L429">
        <v>0</v>
      </c>
      <c r="M429">
        <v>0</v>
      </c>
      <c r="N429">
        <v>5</v>
      </c>
      <c r="O429" t="s">
        <v>1370</v>
      </c>
      <c r="Q429" t="s">
        <v>1370</v>
      </c>
      <c r="R429" t="s">
        <v>1328</v>
      </c>
      <c r="S429">
        <v>0</v>
      </c>
      <c r="T429" t="s">
        <v>2262</v>
      </c>
      <c r="U429" t="s">
        <v>1372</v>
      </c>
      <c r="V429" t="s">
        <v>2774</v>
      </c>
      <c r="W429" t="s">
        <v>2773</v>
      </c>
      <c r="X429" t="s">
        <v>1374</v>
      </c>
      <c r="Y429" t="s">
        <v>1374</v>
      </c>
      <c r="Z429">
        <v>0</v>
      </c>
      <c r="AA429">
        <v>0</v>
      </c>
      <c r="AB429">
        <v>0</v>
      </c>
    </row>
    <row r="430" spans="1:28">
      <c r="A430" t="s">
        <v>2775</v>
      </c>
      <c r="B430" t="s">
        <v>2776</v>
      </c>
      <c r="D430">
        <v>0</v>
      </c>
      <c r="E430">
        <v>4.43</v>
      </c>
      <c r="F430" t="s">
        <v>1369</v>
      </c>
      <c r="G430" t="s">
        <v>1382</v>
      </c>
      <c r="H430">
        <v>0</v>
      </c>
      <c r="I430">
        <v>0</v>
      </c>
      <c r="J430">
        <v>0</v>
      </c>
      <c r="L430">
        <v>0</v>
      </c>
      <c r="M430">
        <v>0</v>
      </c>
      <c r="N430">
        <v>5</v>
      </c>
      <c r="O430" t="s">
        <v>1370</v>
      </c>
      <c r="Q430" t="s">
        <v>1370</v>
      </c>
      <c r="R430" t="s">
        <v>1328</v>
      </c>
      <c r="S430">
        <v>0</v>
      </c>
      <c r="T430" t="s">
        <v>2262</v>
      </c>
      <c r="U430" t="s">
        <v>1372</v>
      </c>
      <c r="V430" t="s">
        <v>2777</v>
      </c>
      <c r="W430" t="s">
        <v>2778</v>
      </c>
      <c r="X430" t="s">
        <v>1374</v>
      </c>
      <c r="Y430" t="s">
        <v>1374</v>
      </c>
      <c r="Z430">
        <v>0</v>
      </c>
      <c r="AA430">
        <v>0</v>
      </c>
      <c r="AB430">
        <v>0</v>
      </c>
    </row>
    <row r="431" spans="1:28">
      <c r="A431" t="s">
        <v>2779</v>
      </c>
      <c r="B431" t="s">
        <v>2780</v>
      </c>
      <c r="D431">
        <v>0</v>
      </c>
      <c r="E431">
        <v>4.43</v>
      </c>
      <c r="F431" t="s">
        <v>1369</v>
      </c>
      <c r="G431" t="s">
        <v>1382</v>
      </c>
      <c r="H431">
        <v>0</v>
      </c>
      <c r="I431">
        <v>0</v>
      </c>
      <c r="J431">
        <v>0</v>
      </c>
      <c r="L431">
        <v>0</v>
      </c>
      <c r="M431">
        <v>0</v>
      </c>
      <c r="N431">
        <v>5</v>
      </c>
      <c r="O431" t="s">
        <v>1370</v>
      </c>
      <c r="Q431" t="s">
        <v>1370</v>
      </c>
      <c r="R431" t="s">
        <v>1328</v>
      </c>
      <c r="S431">
        <v>0</v>
      </c>
      <c r="T431" t="s">
        <v>2262</v>
      </c>
      <c r="U431" t="s">
        <v>1372</v>
      </c>
      <c r="V431" t="s">
        <v>2781</v>
      </c>
      <c r="W431" t="s">
        <v>2782</v>
      </c>
      <c r="X431" t="s">
        <v>1374</v>
      </c>
      <c r="Y431" t="s">
        <v>1374</v>
      </c>
      <c r="Z431">
        <v>0</v>
      </c>
      <c r="AA431">
        <v>0</v>
      </c>
      <c r="AB431">
        <v>0</v>
      </c>
    </row>
    <row r="432" spans="1:28">
      <c r="A432" t="s">
        <v>2783</v>
      </c>
      <c r="B432" t="s">
        <v>2784</v>
      </c>
      <c r="D432">
        <v>0</v>
      </c>
      <c r="E432">
        <v>4.43</v>
      </c>
      <c r="F432" t="s">
        <v>1369</v>
      </c>
      <c r="G432" t="s">
        <v>1382</v>
      </c>
      <c r="H432">
        <v>0</v>
      </c>
      <c r="I432">
        <v>0</v>
      </c>
      <c r="J432">
        <v>0</v>
      </c>
      <c r="L432">
        <v>0</v>
      </c>
      <c r="M432">
        <v>0</v>
      </c>
      <c r="N432">
        <v>5</v>
      </c>
      <c r="O432" t="s">
        <v>1370</v>
      </c>
      <c r="Q432" t="s">
        <v>1370</v>
      </c>
      <c r="R432" t="s">
        <v>1328</v>
      </c>
      <c r="S432">
        <v>0</v>
      </c>
      <c r="T432" t="s">
        <v>2262</v>
      </c>
      <c r="U432" t="s">
        <v>1372</v>
      </c>
      <c r="V432" t="s">
        <v>2785</v>
      </c>
      <c r="W432" t="s">
        <v>2784</v>
      </c>
      <c r="X432" t="s">
        <v>1374</v>
      </c>
      <c r="Y432" t="s">
        <v>1374</v>
      </c>
      <c r="Z432">
        <v>0</v>
      </c>
      <c r="AA432">
        <v>0</v>
      </c>
      <c r="AB432">
        <v>0</v>
      </c>
    </row>
    <row r="433" spans="1:28">
      <c r="A433" t="s">
        <v>2786</v>
      </c>
      <c r="B433" t="s">
        <v>2787</v>
      </c>
      <c r="D433">
        <v>0</v>
      </c>
      <c r="E433">
        <v>4.43</v>
      </c>
      <c r="F433" t="s">
        <v>1369</v>
      </c>
      <c r="G433" t="s">
        <v>1382</v>
      </c>
      <c r="H433">
        <v>0</v>
      </c>
      <c r="I433">
        <v>0</v>
      </c>
      <c r="J433">
        <v>0</v>
      </c>
      <c r="L433">
        <v>0</v>
      </c>
      <c r="M433">
        <v>0</v>
      </c>
      <c r="N433">
        <v>5</v>
      </c>
      <c r="O433" t="s">
        <v>1370</v>
      </c>
      <c r="Q433" t="s">
        <v>1370</v>
      </c>
      <c r="R433" t="s">
        <v>1328</v>
      </c>
      <c r="S433">
        <v>0</v>
      </c>
      <c r="T433" t="s">
        <v>2262</v>
      </c>
      <c r="U433" t="s">
        <v>1372</v>
      </c>
      <c r="V433" t="s">
        <v>2788</v>
      </c>
      <c r="W433" t="s">
        <v>2787</v>
      </c>
      <c r="X433" t="s">
        <v>1374</v>
      </c>
      <c r="Y433" t="s">
        <v>1374</v>
      </c>
      <c r="Z433">
        <v>0</v>
      </c>
      <c r="AA433">
        <v>0</v>
      </c>
      <c r="AB433">
        <v>0</v>
      </c>
    </row>
    <row r="434" spans="1:28">
      <c r="A434" t="s">
        <v>2789</v>
      </c>
      <c r="B434" t="s">
        <v>2790</v>
      </c>
      <c r="D434">
        <v>0</v>
      </c>
      <c r="E434">
        <v>1.1100000000000001</v>
      </c>
      <c r="F434" t="s">
        <v>1369</v>
      </c>
      <c r="G434" t="s">
        <v>1382</v>
      </c>
      <c r="H434">
        <v>0</v>
      </c>
      <c r="I434">
        <v>0</v>
      </c>
      <c r="J434">
        <v>0</v>
      </c>
      <c r="L434">
        <v>0</v>
      </c>
      <c r="M434">
        <v>0</v>
      </c>
      <c r="N434">
        <v>5</v>
      </c>
      <c r="O434" t="s">
        <v>1377</v>
      </c>
      <c r="Q434" t="s">
        <v>1377</v>
      </c>
      <c r="R434" t="s">
        <v>1328</v>
      </c>
      <c r="S434">
        <v>0</v>
      </c>
      <c r="T434" t="s">
        <v>2262</v>
      </c>
      <c r="U434" t="s">
        <v>1372</v>
      </c>
      <c r="V434" t="s">
        <v>2791</v>
      </c>
      <c r="W434" t="s">
        <v>2790</v>
      </c>
      <c r="X434" t="s">
        <v>1374</v>
      </c>
      <c r="Y434" t="s">
        <v>1374</v>
      </c>
      <c r="Z434">
        <v>0</v>
      </c>
      <c r="AA434">
        <v>0</v>
      </c>
      <c r="AB434">
        <v>0</v>
      </c>
    </row>
    <row r="435" spans="1:28">
      <c r="A435" t="s">
        <v>2792</v>
      </c>
      <c r="B435" t="s">
        <v>2793</v>
      </c>
      <c r="D435">
        <v>0</v>
      </c>
      <c r="E435">
        <v>1.1100000000000001</v>
      </c>
      <c r="F435" t="s">
        <v>1369</v>
      </c>
      <c r="G435" t="s">
        <v>1382</v>
      </c>
      <c r="H435">
        <v>0</v>
      </c>
      <c r="I435">
        <v>0</v>
      </c>
      <c r="J435">
        <v>0</v>
      </c>
      <c r="L435">
        <v>0</v>
      </c>
      <c r="M435">
        <v>0</v>
      </c>
      <c r="N435">
        <v>5</v>
      </c>
      <c r="O435" t="s">
        <v>1377</v>
      </c>
      <c r="Q435" t="s">
        <v>1377</v>
      </c>
      <c r="R435" t="s">
        <v>1328</v>
      </c>
      <c r="S435">
        <v>0</v>
      </c>
      <c r="T435" t="s">
        <v>2262</v>
      </c>
      <c r="U435" t="s">
        <v>1372</v>
      </c>
      <c r="V435" t="s">
        <v>2794</v>
      </c>
      <c r="W435" t="s">
        <v>2793</v>
      </c>
      <c r="X435" t="s">
        <v>1374</v>
      </c>
      <c r="Y435" t="s">
        <v>1374</v>
      </c>
      <c r="Z435">
        <v>0</v>
      </c>
      <c r="AA435">
        <v>0</v>
      </c>
      <c r="AB435">
        <v>0</v>
      </c>
    </row>
    <row r="436" spans="1:28">
      <c r="A436" t="s">
        <v>2795</v>
      </c>
      <c r="B436" t="s">
        <v>2796</v>
      </c>
      <c r="D436">
        <v>0</v>
      </c>
      <c r="E436">
        <v>11.84</v>
      </c>
      <c r="F436" t="s">
        <v>1369</v>
      </c>
      <c r="G436" t="s">
        <v>1370</v>
      </c>
      <c r="H436">
        <v>0</v>
      </c>
      <c r="I436">
        <v>0</v>
      </c>
      <c r="J436">
        <v>0</v>
      </c>
      <c r="L436">
        <v>0</v>
      </c>
      <c r="M436">
        <v>0</v>
      </c>
      <c r="N436">
        <v>1</v>
      </c>
      <c r="O436" t="s">
        <v>1370</v>
      </c>
      <c r="Q436" t="s">
        <v>1370</v>
      </c>
      <c r="R436" t="s">
        <v>1328</v>
      </c>
      <c r="S436">
        <v>0</v>
      </c>
      <c r="T436" t="s">
        <v>2262</v>
      </c>
      <c r="U436" t="s">
        <v>1372</v>
      </c>
      <c r="V436" t="s">
        <v>2797</v>
      </c>
      <c r="W436" t="s">
        <v>2796</v>
      </c>
      <c r="X436" t="s">
        <v>1374</v>
      </c>
      <c r="Y436" t="s">
        <v>1374</v>
      </c>
      <c r="Z436">
        <v>0</v>
      </c>
      <c r="AA436">
        <v>0</v>
      </c>
      <c r="AB436">
        <v>0</v>
      </c>
    </row>
    <row r="437" spans="1:28">
      <c r="A437" t="s">
        <v>2798</v>
      </c>
      <c r="B437" t="s">
        <v>2799</v>
      </c>
      <c r="D437">
        <v>0</v>
      </c>
      <c r="E437">
        <v>77.22</v>
      </c>
      <c r="F437" t="s">
        <v>1369</v>
      </c>
      <c r="G437" t="s">
        <v>1407</v>
      </c>
      <c r="H437">
        <v>0</v>
      </c>
      <c r="I437">
        <v>0</v>
      </c>
      <c r="J437">
        <v>0</v>
      </c>
      <c r="L437">
        <v>0</v>
      </c>
      <c r="M437">
        <v>0</v>
      </c>
      <c r="N437">
        <v>5800</v>
      </c>
      <c r="O437" t="s">
        <v>1408</v>
      </c>
      <c r="Q437" t="s">
        <v>1408</v>
      </c>
      <c r="R437" t="s">
        <v>1328</v>
      </c>
      <c r="S437">
        <v>0</v>
      </c>
      <c r="T437" t="s">
        <v>2262</v>
      </c>
      <c r="U437" t="s">
        <v>1372</v>
      </c>
      <c r="V437" t="s">
        <v>2800</v>
      </c>
      <c r="W437" t="s">
        <v>2801</v>
      </c>
      <c r="X437" t="s">
        <v>1374</v>
      </c>
      <c r="Y437" t="s">
        <v>1374</v>
      </c>
      <c r="Z437">
        <v>0</v>
      </c>
      <c r="AA437">
        <v>0</v>
      </c>
      <c r="AB437">
        <v>0</v>
      </c>
    </row>
    <row r="438" spans="1:28">
      <c r="A438" t="s">
        <v>2802</v>
      </c>
      <c r="B438" t="s">
        <v>2803</v>
      </c>
      <c r="D438">
        <v>0</v>
      </c>
      <c r="E438">
        <v>1</v>
      </c>
      <c r="F438" t="s">
        <v>1369</v>
      </c>
      <c r="G438" t="s">
        <v>1382</v>
      </c>
      <c r="H438">
        <v>0</v>
      </c>
      <c r="I438">
        <v>0</v>
      </c>
      <c r="J438">
        <v>0</v>
      </c>
      <c r="L438">
        <v>0</v>
      </c>
      <c r="M438">
        <v>0</v>
      </c>
      <c r="N438">
        <v>5</v>
      </c>
      <c r="O438" t="s">
        <v>1370</v>
      </c>
      <c r="Q438" t="s">
        <v>1370</v>
      </c>
      <c r="R438" t="s">
        <v>1328</v>
      </c>
      <c r="S438">
        <v>0</v>
      </c>
      <c r="T438" t="s">
        <v>2262</v>
      </c>
      <c r="U438" t="s">
        <v>1372</v>
      </c>
      <c r="V438" t="s">
        <v>2804</v>
      </c>
      <c r="W438" t="s">
        <v>2803</v>
      </c>
      <c r="X438" t="s">
        <v>1374</v>
      </c>
      <c r="Y438" t="s">
        <v>1374</v>
      </c>
      <c r="Z438">
        <v>0</v>
      </c>
      <c r="AA438">
        <v>0</v>
      </c>
      <c r="AB438">
        <v>0</v>
      </c>
    </row>
    <row r="439" spans="1:28">
      <c r="A439" t="s">
        <v>2805</v>
      </c>
      <c r="B439" t="s">
        <v>2806</v>
      </c>
      <c r="D439">
        <v>0</v>
      </c>
      <c r="E439">
        <v>1</v>
      </c>
      <c r="F439" t="s">
        <v>1369</v>
      </c>
      <c r="G439" t="s">
        <v>1382</v>
      </c>
      <c r="H439">
        <v>0</v>
      </c>
      <c r="I439">
        <v>0</v>
      </c>
      <c r="J439">
        <v>0</v>
      </c>
      <c r="L439">
        <v>0</v>
      </c>
      <c r="M439">
        <v>0</v>
      </c>
      <c r="N439">
        <v>5</v>
      </c>
      <c r="O439" t="s">
        <v>1370</v>
      </c>
      <c r="Q439" t="s">
        <v>1370</v>
      </c>
      <c r="R439" t="s">
        <v>1328</v>
      </c>
      <c r="S439">
        <v>0</v>
      </c>
      <c r="T439" t="s">
        <v>2262</v>
      </c>
      <c r="U439" t="s">
        <v>1372</v>
      </c>
      <c r="V439" t="s">
        <v>2807</v>
      </c>
      <c r="W439" t="s">
        <v>2806</v>
      </c>
      <c r="X439" t="s">
        <v>1374</v>
      </c>
      <c r="Y439" t="s">
        <v>1374</v>
      </c>
      <c r="Z439">
        <v>0</v>
      </c>
      <c r="AA439">
        <v>0</v>
      </c>
      <c r="AB439">
        <v>0</v>
      </c>
    </row>
    <row r="440" spans="1:28">
      <c r="A440" t="s">
        <v>2808</v>
      </c>
      <c r="B440" t="s">
        <v>2809</v>
      </c>
      <c r="D440">
        <v>0</v>
      </c>
      <c r="E440">
        <v>1.31</v>
      </c>
      <c r="F440" t="s">
        <v>1369</v>
      </c>
      <c r="G440" t="s">
        <v>1382</v>
      </c>
      <c r="H440">
        <v>0</v>
      </c>
      <c r="I440">
        <v>0</v>
      </c>
      <c r="J440">
        <v>0</v>
      </c>
      <c r="L440">
        <v>0</v>
      </c>
      <c r="M440">
        <v>0</v>
      </c>
      <c r="N440">
        <v>5</v>
      </c>
      <c r="O440" t="s">
        <v>1370</v>
      </c>
      <c r="Q440" t="s">
        <v>1370</v>
      </c>
      <c r="R440" t="s">
        <v>1328</v>
      </c>
      <c r="S440">
        <v>0</v>
      </c>
      <c r="T440" t="s">
        <v>2262</v>
      </c>
      <c r="U440" t="s">
        <v>1372</v>
      </c>
      <c r="V440" t="s">
        <v>2810</v>
      </c>
      <c r="W440" t="s">
        <v>2809</v>
      </c>
      <c r="X440" t="s">
        <v>1374</v>
      </c>
      <c r="Y440" t="s">
        <v>1374</v>
      </c>
      <c r="Z440">
        <v>0</v>
      </c>
      <c r="AA440">
        <v>0</v>
      </c>
      <c r="AB440">
        <v>0</v>
      </c>
    </row>
    <row r="441" spans="1:28">
      <c r="A441" t="s">
        <v>2811</v>
      </c>
      <c r="B441" t="s">
        <v>2812</v>
      </c>
      <c r="D441">
        <v>0</v>
      </c>
      <c r="E441">
        <v>1.31</v>
      </c>
      <c r="F441" t="s">
        <v>1369</v>
      </c>
      <c r="G441" t="s">
        <v>1382</v>
      </c>
      <c r="H441">
        <v>0</v>
      </c>
      <c r="I441">
        <v>0</v>
      </c>
      <c r="J441">
        <v>0</v>
      </c>
      <c r="L441">
        <v>0</v>
      </c>
      <c r="M441">
        <v>0</v>
      </c>
      <c r="N441">
        <v>5</v>
      </c>
      <c r="O441" t="s">
        <v>1370</v>
      </c>
      <c r="Q441" t="s">
        <v>1370</v>
      </c>
      <c r="R441" t="s">
        <v>1328</v>
      </c>
      <c r="S441">
        <v>0</v>
      </c>
      <c r="T441" t="s">
        <v>2262</v>
      </c>
      <c r="U441" t="s">
        <v>1372</v>
      </c>
      <c r="V441" t="s">
        <v>2813</v>
      </c>
      <c r="W441" t="s">
        <v>2812</v>
      </c>
      <c r="X441" t="s">
        <v>1374</v>
      </c>
      <c r="Y441" t="s">
        <v>1374</v>
      </c>
      <c r="Z441">
        <v>0</v>
      </c>
      <c r="AA441">
        <v>0</v>
      </c>
      <c r="AB441">
        <v>0</v>
      </c>
    </row>
    <row r="442" spans="1:28">
      <c r="A442" t="s">
        <v>2814</v>
      </c>
      <c r="B442" t="s">
        <v>2815</v>
      </c>
      <c r="D442">
        <v>0</v>
      </c>
      <c r="E442">
        <v>72.323999999999998</v>
      </c>
      <c r="F442" t="s">
        <v>1369</v>
      </c>
      <c r="G442" t="s">
        <v>1407</v>
      </c>
      <c r="H442">
        <v>0</v>
      </c>
      <c r="I442">
        <v>0</v>
      </c>
      <c r="J442">
        <v>0</v>
      </c>
      <c r="L442">
        <v>0</v>
      </c>
      <c r="M442">
        <v>0</v>
      </c>
      <c r="N442">
        <v>4800</v>
      </c>
      <c r="O442" t="s">
        <v>1408</v>
      </c>
      <c r="Q442" t="s">
        <v>1408</v>
      </c>
      <c r="R442" t="s">
        <v>1328</v>
      </c>
      <c r="S442">
        <v>0</v>
      </c>
      <c r="T442" t="s">
        <v>2262</v>
      </c>
      <c r="U442" t="s">
        <v>1372</v>
      </c>
      <c r="V442" t="s">
        <v>2816</v>
      </c>
      <c r="W442" t="s">
        <v>2817</v>
      </c>
      <c r="X442" t="s">
        <v>1374</v>
      </c>
      <c r="Y442" t="s">
        <v>1374</v>
      </c>
      <c r="Z442">
        <v>0</v>
      </c>
      <c r="AA442">
        <v>0</v>
      </c>
      <c r="AB442">
        <v>0</v>
      </c>
    </row>
    <row r="443" spans="1:28">
      <c r="A443" t="s">
        <v>2818</v>
      </c>
      <c r="B443" t="s">
        <v>2819</v>
      </c>
      <c r="D443">
        <v>0</v>
      </c>
      <c r="E443">
        <v>87.78</v>
      </c>
      <c r="F443" t="s">
        <v>1369</v>
      </c>
      <c r="G443" t="s">
        <v>1407</v>
      </c>
      <c r="H443">
        <v>0</v>
      </c>
      <c r="I443">
        <v>0</v>
      </c>
      <c r="J443">
        <v>0</v>
      </c>
      <c r="L443">
        <v>0</v>
      </c>
      <c r="M443">
        <v>0</v>
      </c>
      <c r="N443">
        <v>5800</v>
      </c>
      <c r="O443" t="s">
        <v>1408</v>
      </c>
      <c r="Q443" t="s">
        <v>1408</v>
      </c>
      <c r="R443" t="s">
        <v>1328</v>
      </c>
      <c r="S443">
        <v>0</v>
      </c>
      <c r="T443" t="s">
        <v>2262</v>
      </c>
      <c r="U443" t="s">
        <v>1372</v>
      </c>
      <c r="V443" t="s">
        <v>2820</v>
      </c>
      <c r="W443" t="s">
        <v>2819</v>
      </c>
      <c r="X443" t="s">
        <v>1374</v>
      </c>
      <c r="Y443" t="s">
        <v>1374</v>
      </c>
      <c r="Z443">
        <v>0</v>
      </c>
      <c r="AA443">
        <v>0</v>
      </c>
      <c r="AB443">
        <v>0</v>
      </c>
    </row>
    <row r="444" spans="1:28">
      <c r="A444" t="s">
        <v>2821</v>
      </c>
      <c r="B444" t="s">
        <v>2822</v>
      </c>
      <c r="D444">
        <v>0</v>
      </c>
      <c r="E444">
        <v>15.49</v>
      </c>
      <c r="F444" t="s">
        <v>1369</v>
      </c>
      <c r="G444" t="s">
        <v>1382</v>
      </c>
      <c r="H444">
        <v>0</v>
      </c>
      <c r="I444">
        <v>0</v>
      </c>
      <c r="J444">
        <v>0</v>
      </c>
      <c r="L444">
        <v>0</v>
      </c>
      <c r="M444">
        <v>0</v>
      </c>
      <c r="N444">
        <v>4</v>
      </c>
      <c r="O444" t="s">
        <v>1370</v>
      </c>
      <c r="Q444" t="s">
        <v>1370</v>
      </c>
      <c r="R444" t="s">
        <v>1328</v>
      </c>
      <c r="S444">
        <v>0</v>
      </c>
      <c r="T444" t="s">
        <v>2262</v>
      </c>
      <c r="U444" t="s">
        <v>1372</v>
      </c>
      <c r="V444" t="s">
        <v>2823</v>
      </c>
      <c r="W444" t="s">
        <v>2822</v>
      </c>
      <c r="X444" t="s">
        <v>1374</v>
      </c>
      <c r="Y444" t="s">
        <v>1374</v>
      </c>
      <c r="Z444">
        <v>0</v>
      </c>
      <c r="AA444">
        <v>0</v>
      </c>
      <c r="AB444">
        <v>0</v>
      </c>
    </row>
    <row r="445" spans="1:28">
      <c r="A445" t="s">
        <v>2824</v>
      </c>
      <c r="B445" t="s">
        <v>2825</v>
      </c>
      <c r="D445">
        <v>0</v>
      </c>
      <c r="E445">
        <v>15.49</v>
      </c>
      <c r="F445" t="s">
        <v>1369</v>
      </c>
      <c r="G445" t="s">
        <v>1382</v>
      </c>
      <c r="H445">
        <v>0</v>
      </c>
      <c r="I445">
        <v>0</v>
      </c>
      <c r="J445">
        <v>0</v>
      </c>
      <c r="L445">
        <v>0</v>
      </c>
      <c r="M445">
        <v>0</v>
      </c>
      <c r="N445">
        <v>4</v>
      </c>
      <c r="O445" t="s">
        <v>1370</v>
      </c>
      <c r="Q445" t="s">
        <v>1370</v>
      </c>
      <c r="R445" t="s">
        <v>1328</v>
      </c>
      <c r="S445">
        <v>0</v>
      </c>
      <c r="T445" t="s">
        <v>2262</v>
      </c>
      <c r="U445" t="s">
        <v>1372</v>
      </c>
      <c r="V445" t="s">
        <v>2826</v>
      </c>
      <c r="W445" t="s">
        <v>2825</v>
      </c>
      <c r="X445" t="s">
        <v>1374</v>
      </c>
      <c r="Y445" t="s">
        <v>1374</v>
      </c>
      <c r="Z445">
        <v>0</v>
      </c>
      <c r="AA445">
        <v>0</v>
      </c>
      <c r="AB445">
        <v>0</v>
      </c>
    </row>
    <row r="446" spans="1:28">
      <c r="A446" t="s">
        <v>2827</v>
      </c>
      <c r="B446" t="s">
        <v>2828</v>
      </c>
      <c r="D446">
        <v>0</v>
      </c>
      <c r="E446">
        <v>62.37</v>
      </c>
      <c r="F446" t="s">
        <v>1369</v>
      </c>
      <c r="G446" t="s">
        <v>1616</v>
      </c>
      <c r="H446">
        <v>0</v>
      </c>
      <c r="I446">
        <v>0</v>
      </c>
      <c r="J446">
        <v>0</v>
      </c>
      <c r="L446">
        <v>0</v>
      </c>
      <c r="M446">
        <v>0</v>
      </c>
      <c r="N446">
        <v>100000</v>
      </c>
      <c r="O446" t="s">
        <v>1408</v>
      </c>
      <c r="Q446" t="s">
        <v>1408</v>
      </c>
      <c r="R446" t="s">
        <v>1328</v>
      </c>
      <c r="S446">
        <v>0</v>
      </c>
      <c r="T446" t="s">
        <v>2262</v>
      </c>
      <c r="U446" t="s">
        <v>1372</v>
      </c>
      <c r="V446" t="s">
        <v>2829</v>
      </c>
      <c r="W446" t="s">
        <v>2828</v>
      </c>
      <c r="X446" t="s">
        <v>1374</v>
      </c>
      <c r="Y446" t="s">
        <v>1374</v>
      </c>
      <c r="Z446">
        <v>0</v>
      </c>
      <c r="AA446">
        <v>0</v>
      </c>
      <c r="AB446">
        <v>0</v>
      </c>
    </row>
    <row r="447" spans="1:28">
      <c r="A447" t="s">
        <v>2830</v>
      </c>
      <c r="B447" t="s">
        <v>2831</v>
      </c>
      <c r="D447">
        <v>0</v>
      </c>
      <c r="E447">
        <v>15.49</v>
      </c>
      <c r="F447" t="s">
        <v>1369</v>
      </c>
      <c r="G447" t="s">
        <v>1382</v>
      </c>
      <c r="H447">
        <v>0</v>
      </c>
      <c r="I447">
        <v>0</v>
      </c>
      <c r="J447">
        <v>0</v>
      </c>
      <c r="L447">
        <v>0</v>
      </c>
      <c r="M447">
        <v>0</v>
      </c>
      <c r="N447">
        <v>4</v>
      </c>
      <c r="O447" t="s">
        <v>1370</v>
      </c>
      <c r="Q447" t="s">
        <v>1370</v>
      </c>
      <c r="R447" t="s">
        <v>1328</v>
      </c>
      <c r="S447">
        <v>0</v>
      </c>
      <c r="T447" t="s">
        <v>2262</v>
      </c>
      <c r="U447" t="s">
        <v>1372</v>
      </c>
      <c r="V447" t="s">
        <v>2832</v>
      </c>
      <c r="W447" t="s">
        <v>2831</v>
      </c>
      <c r="X447" t="s">
        <v>1374</v>
      </c>
      <c r="Y447" t="s">
        <v>1374</v>
      </c>
      <c r="Z447">
        <v>0</v>
      </c>
      <c r="AA447">
        <v>0</v>
      </c>
      <c r="AB447">
        <v>0</v>
      </c>
    </row>
    <row r="448" spans="1:28">
      <c r="A448" t="s">
        <v>2833</v>
      </c>
      <c r="B448" t="s">
        <v>2834</v>
      </c>
      <c r="D448">
        <v>0</v>
      </c>
      <c r="E448">
        <v>15.49</v>
      </c>
      <c r="F448" t="s">
        <v>1369</v>
      </c>
      <c r="G448" t="s">
        <v>1382</v>
      </c>
      <c r="H448">
        <v>0</v>
      </c>
      <c r="I448">
        <v>0</v>
      </c>
      <c r="J448">
        <v>0</v>
      </c>
      <c r="L448">
        <v>0</v>
      </c>
      <c r="M448">
        <v>0</v>
      </c>
      <c r="N448">
        <v>4</v>
      </c>
      <c r="O448" t="s">
        <v>1370</v>
      </c>
      <c r="Q448" t="s">
        <v>1370</v>
      </c>
      <c r="R448" t="s">
        <v>1328</v>
      </c>
      <c r="S448">
        <v>0</v>
      </c>
      <c r="T448" t="s">
        <v>2262</v>
      </c>
      <c r="U448" t="s">
        <v>1372</v>
      </c>
      <c r="V448" t="s">
        <v>2835</v>
      </c>
      <c r="W448" t="s">
        <v>2834</v>
      </c>
      <c r="X448" t="s">
        <v>1374</v>
      </c>
      <c r="Y448" t="s">
        <v>1374</v>
      </c>
      <c r="Z448">
        <v>0</v>
      </c>
      <c r="AA448">
        <v>0</v>
      </c>
      <c r="AB448">
        <v>0</v>
      </c>
    </row>
    <row r="449" spans="1:28">
      <c r="A449" t="s">
        <v>2836</v>
      </c>
      <c r="B449" t="s">
        <v>2837</v>
      </c>
      <c r="D449">
        <v>0</v>
      </c>
      <c r="E449">
        <v>59.85</v>
      </c>
      <c r="F449" t="s">
        <v>1369</v>
      </c>
      <c r="G449" t="s">
        <v>1616</v>
      </c>
      <c r="H449">
        <v>0</v>
      </c>
      <c r="I449">
        <v>0</v>
      </c>
      <c r="J449">
        <v>0</v>
      </c>
      <c r="L449">
        <v>0</v>
      </c>
      <c r="M449">
        <v>0</v>
      </c>
      <c r="N449">
        <v>75000</v>
      </c>
      <c r="O449" t="s">
        <v>1408</v>
      </c>
      <c r="Q449" t="s">
        <v>1408</v>
      </c>
      <c r="R449" t="s">
        <v>1328</v>
      </c>
      <c r="S449">
        <v>0</v>
      </c>
      <c r="T449" t="s">
        <v>2262</v>
      </c>
      <c r="U449" t="s">
        <v>1372</v>
      </c>
      <c r="V449" t="s">
        <v>2838</v>
      </c>
      <c r="W449" t="s">
        <v>2837</v>
      </c>
      <c r="X449" t="s">
        <v>1374</v>
      </c>
      <c r="Y449" t="s">
        <v>1374</v>
      </c>
      <c r="Z449">
        <v>0</v>
      </c>
      <c r="AA449">
        <v>0</v>
      </c>
      <c r="AB449">
        <v>0</v>
      </c>
    </row>
    <row r="450" spans="1:28">
      <c r="A450" t="s">
        <v>2839</v>
      </c>
      <c r="B450" t="s">
        <v>2840</v>
      </c>
      <c r="D450">
        <v>0</v>
      </c>
      <c r="E450">
        <v>89.46</v>
      </c>
      <c r="F450" t="s">
        <v>1369</v>
      </c>
      <c r="G450" t="s">
        <v>1616</v>
      </c>
      <c r="H450">
        <v>0</v>
      </c>
      <c r="I450">
        <v>0</v>
      </c>
      <c r="J450">
        <v>0</v>
      </c>
      <c r="L450">
        <v>0</v>
      </c>
      <c r="M450">
        <v>0</v>
      </c>
      <c r="N450">
        <v>75000</v>
      </c>
      <c r="O450" t="s">
        <v>1408</v>
      </c>
      <c r="Q450" t="s">
        <v>1408</v>
      </c>
      <c r="R450" t="s">
        <v>1328</v>
      </c>
      <c r="S450">
        <v>0</v>
      </c>
      <c r="T450" t="s">
        <v>2262</v>
      </c>
      <c r="U450" t="s">
        <v>1372</v>
      </c>
      <c r="V450" t="s">
        <v>2841</v>
      </c>
      <c r="W450" t="s">
        <v>2840</v>
      </c>
      <c r="X450" t="s">
        <v>1374</v>
      </c>
      <c r="Y450" t="s">
        <v>1374</v>
      </c>
      <c r="Z450">
        <v>0</v>
      </c>
      <c r="AA450">
        <v>0</v>
      </c>
      <c r="AB450">
        <v>0</v>
      </c>
    </row>
    <row r="451" spans="1:28">
      <c r="A451" t="s">
        <v>2842</v>
      </c>
      <c r="B451" t="s">
        <v>2843</v>
      </c>
      <c r="D451">
        <v>0</v>
      </c>
      <c r="E451">
        <v>16.25</v>
      </c>
      <c r="F451" t="s">
        <v>1369</v>
      </c>
      <c r="G451" t="s">
        <v>1382</v>
      </c>
      <c r="H451">
        <v>0</v>
      </c>
      <c r="I451">
        <v>0</v>
      </c>
      <c r="J451">
        <v>0</v>
      </c>
      <c r="L451">
        <v>0</v>
      </c>
      <c r="M451">
        <v>0</v>
      </c>
      <c r="N451">
        <v>4</v>
      </c>
      <c r="O451" t="s">
        <v>1370</v>
      </c>
      <c r="Q451" t="s">
        <v>1370</v>
      </c>
      <c r="R451" t="s">
        <v>1328</v>
      </c>
      <c r="S451">
        <v>0</v>
      </c>
      <c r="T451" t="s">
        <v>2262</v>
      </c>
      <c r="U451" t="s">
        <v>1372</v>
      </c>
      <c r="V451" t="s">
        <v>2844</v>
      </c>
      <c r="W451" t="s">
        <v>2843</v>
      </c>
      <c r="X451" t="s">
        <v>1374</v>
      </c>
      <c r="Y451" t="s">
        <v>1374</v>
      </c>
      <c r="Z451">
        <v>0</v>
      </c>
      <c r="AA451">
        <v>0</v>
      </c>
      <c r="AB451">
        <v>0</v>
      </c>
    </row>
    <row r="452" spans="1:28">
      <c r="A452" t="s">
        <v>2845</v>
      </c>
      <c r="B452" t="s">
        <v>2846</v>
      </c>
      <c r="D452">
        <v>0</v>
      </c>
      <c r="E452">
        <v>16.25</v>
      </c>
      <c r="F452" t="s">
        <v>1369</v>
      </c>
      <c r="G452" t="s">
        <v>1382</v>
      </c>
      <c r="H452">
        <v>0</v>
      </c>
      <c r="I452">
        <v>0</v>
      </c>
      <c r="J452">
        <v>0</v>
      </c>
      <c r="L452">
        <v>0</v>
      </c>
      <c r="M452">
        <v>0</v>
      </c>
      <c r="N452">
        <v>4</v>
      </c>
      <c r="O452" t="s">
        <v>1370</v>
      </c>
      <c r="Q452" t="s">
        <v>1370</v>
      </c>
      <c r="R452" t="s">
        <v>1328</v>
      </c>
      <c r="S452">
        <v>0</v>
      </c>
      <c r="T452" t="s">
        <v>2262</v>
      </c>
      <c r="U452" t="s">
        <v>1372</v>
      </c>
      <c r="V452" t="s">
        <v>2847</v>
      </c>
      <c r="W452" t="s">
        <v>2846</v>
      </c>
      <c r="X452" t="s">
        <v>1374</v>
      </c>
      <c r="Y452" t="s">
        <v>1374</v>
      </c>
      <c r="Z452">
        <v>0</v>
      </c>
      <c r="AA452">
        <v>0</v>
      </c>
      <c r="AB452">
        <v>0</v>
      </c>
    </row>
    <row r="453" spans="1:28">
      <c r="A453" t="s">
        <v>2848</v>
      </c>
      <c r="B453" t="s">
        <v>2849</v>
      </c>
      <c r="D453">
        <v>0</v>
      </c>
      <c r="E453">
        <v>19.87</v>
      </c>
      <c r="F453" t="s">
        <v>1369</v>
      </c>
      <c r="G453" t="s">
        <v>1407</v>
      </c>
      <c r="H453">
        <v>0</v>
      </c>
      <c r="I453">
        <v>0</v>
      </c>
      <c r="J453">
        <v>0</v>
      </c>
      <c r="L453">
        <v>0</v>
      </c>
      <c r="M453">
        <v>0</v>
      </c>
      <c r="R453" t="s">
        <v>1328</v>
      </c>
      <c r="S453">
        <v>0</v>
      </c>
      <c r="T453" t="s">
        <v>2262</v>
      </c>
      <c r="U453" t="s">
        <v>1372</v>
      </c>
      <c r="V453" t="s">
        <v>2850</v>
      </c>
      <c r="W453" t="s">
        <v>2849</v>
      </c>
      <c r="X453" t="s">
        <v>1374</v>
      </c>
      <c r="Y453" t="s">
        <v>1374</v>
      </c>
      <c r="Z453">
        <v>0</v>
      </c>
      <c r="AA453">
        <v>0</v>
      </c>
      <c r="AB453">
        <v>0</v>
      </c>
    </row>
    <row r="454" spans="1:28">
      <c r="A454" t="s">
        <v>2851</v>
      </c>
      <c r="B454" t="s">
        <v>2852</v>
      </c>
      <c r="D454">
        <v>0</v>
      </c>
      <c r="E454">
        <v>21.71</v>
      </c>
      <c r="F454" t="s">
        <v>1369</v>
      </c>
      <c r="G454" t="s">
        <v>1407</v>
      </c>
      <c r="H454">
        <v>0</v>
      </c>
      <c r="I454">
        <v>0</v>
      </c>
      <c r="J454">
        <v>0</v>
      </c>
      <c r="L454">
        <v>0</v>
      </c>
      <c r="M454">
        <v>0</v>
      </c>
      <c r="N454">
        <v>5800</v>
      </c>
      <c r="O454" t="s">
        <v>1408</v>
      </c>
      <c r="Q454" t="s">
        <v>1408</v>
      </c>
      <c r="R454" t="s">
        <v>1328</v>
      </c>
      <c r="S454">
        <v>0</v>
      </c>
      <c r="T454" t="s">
        <v>2262</v>
      </c>
      <c r="U454" t="s">
        <v>1372</v>
      </c>
      <c r="V454" t="s">
        <v>2853</v>
      </c>
      <c r="W454" t="s">
        <v>2852</v>
      </c>
      <c r="X454" t="s">
        <v>1374</v>
      </c>
      <c r="Y454" t="s">
        <v>1374</v>
      </c>
      <c r="Z454">
        <v>0</v>
      </c>
      <c r="AA454">
        <v>0</v>
      </c>
      <c r="AB454">
        <v>0</v>
      </c>
    </row>
    <row r="455" spans="1:28">
      <c r="A455" t="s">
        <v>2854</v>
      </c>
      <c r="B455" t="s">
        <v>2855</v>
      </c>
      <c r="D455">
        <v>0</v>
      </c>
      <c r="E455">
        <v>21.71</v>
      </c>
      <c r="F455" t="s">
        <v>1369</v>
      </c>
      <c r="G455" t="s">
        <v>1407</v>
      </c>
      <c r="H455">
        <v>0</v>
      </c>
      <c r="I455">
        <v>0</v>
      </c>
      <c r="J455">
        <v>0</v>
      </c>
      <c r="L455">
        <v>0</v>
      </c>
      <c r="M455">
        <v>0</v>
      </c>
      <c r="N455">
        <v>5800</v>
      </c>
      <c r="O455" t="s">
        <v>1408</v>
      </c>
      <c r="Q455" t="s">
        <v>1408</v>
      </c>
      <c r="R455" t="s">
        <v>1328</v>
      </c>
      <c r="S455">
        <v>0</v>
      </c>
      <c r="T455" t="s">
        <v>2262</v>
      </c>
      <c r="U455" t="s">
        <v>1372</v>
      </c>
      <c r="V455" t="s">
        <v>2856</v>
      </c>
      <c r="W455" t="s">
        <v>2855</v>
      </c>
      <c r="X455" t="s">
        <v>1374</v>
      </c>
      <c r="Y455" t="s">
        <v>1374</v>
      </c>
      <c r="Z455">
        <v>0</v>
      </c>
      <c r="AA455">
        <v>0</v>
      </c>
      <c r="AB455">
        <v>0</v>
      </c>
    </row>
    <row r="456" spans="1:28">
      <c r="A456" t="s">
        <v>2857</v>
      </c>
      <c r="B456" t="s">
        <v>2858</v>
      </c>
      <c r="D456">
        <v>0</v>
      </c>
      <c r="E456">
        <v>21.71</v>
      </c>
      <c r="F456" t="s">
        <v>1369</v>
      </c>
      <c r="G456" t="s">
        <v>1407</v>
      </c>
      <c r="H456">
        <v>0</v>
      </c>
      <c r="I456">
        <v>0</v>
      </c>
      <c r="J456">
        <v>0</v>
      </c>
      <c r="L456">
        <v>0</v>
      </c>
      <c r="M456">
        <v>0</v>
      </c>
      <c r="N456">
        <v>5800</v>
      </c>
      <c r="O456" t="s">
        <v>1408</v>
      </c>
      <c r="Q456" t="s">
        <v>1408</v>
      </c>
      <c r="R456" t="s">
        <v>1328</v>
      </c>
      <c r="S456">
        <v>0</v>
      </c>
      <c r="T456" t="s">
        <v>2262</v>
      </c>
      <c r="U456" t="s">
        <v>1372</v>
      </c>
      <c r="V456" t="s">
        <v>2859</v>
      </c>
      <c r="W456" t="s">
        <v>2858</v>
      </c>
      <c r="X456" t="s">
        <v>1374</v>
      </c>
      <c r="Y456" t="s">
        <v>1374</v>
      </c>
      <c r="Z456">
        <v>0</v>
      </c>
      <c r="AA456">
        <v>0</v>
      </c>
      <c r="AB456">
        <v>0</v>
      </c>
    </row>
    <row r="457" spans="1:28">
      <c r="A457" t="s">
        <v>2860</v>
      </c>
      <c r="B457" t="s">
        <v>2861</v>
      </c>
      <c r="D457">
        <v>0</v>
      </c>
      <c r="E457">
        <v>0.11</v>
      </c>
      <c r="F457" t="s">
        <v>1369</v>
      </c>
      <c r="G457" t="s">
        <v>1382</v>
      </c>
      <c r="H457">
        <v>0</v>
      </c>
      <c r="I457">
        <v>0</v>
      </c>
      <c r="J457">
        <v>0</v>
      </c>
      <c r="L457">
        <v>0</v>
      </c>
      <c r="M457">
        <v>0</v>
      </c>
      <c r="N457">
        <v>100</v>
      </c>
      <c r="O457" t="s">
        <v>1377</v>
      </c>
      <c r="Q457" t="s">
        <v>1377</v>
      </c>
      <c r="R457" t="s">
        <v>1328</v>
      </c>
      <c r="S457">
        <v>0</v>
      </c>
      <c r="T457" t="s">
        <v>2262</v>
      </c>
      <c r="U457" t="s">
        <v>1372</v>
      </c>
      <c r="V457" t="s">
        <v>2862</v>
      </c>
      <c r="W457" t="s">
        <v>2861</v>
      </c>
      <c r="X457" t="s">
        <v>1374</v>
      </c>
      <c r="Y457" t="s">
        <v>1374</v>
      </c>
      <c r="Z457">
        <v>0</v>
      </c>
      <c r="AA457">
        <v>0</v>
      </c>
      <c r="AB457">
        <v>0</v>
      </c>
    </row>
    <row r="458" spans="1:28">
      <c r="A458" t="s">
        <v>2863</v>
      </c>
      <c r="B458" t="s">
        <v>2864</v>
      </c>
      <c r="D458">
        <v>0</v>
      </c>
      <c r="E458">
        <v>0.11</v>
      </c>
      <c r="F458" t="s">
        <v>1369</v>
      </c>
      <c r="G458" t="s">
        <v>1382</v>
      </c>
      <c r="H458">
        <v>0</v>
      </c>
      <c r="I458">
        <v>0</v>
      </c>
      <c r="J458">
        <v>0</v>
      </c>
      <c r="L458">
        <v>0</v>
      </c>
      <c r="M458">
        <v>0</v>
      </c>
      <c r="N458">
        <v>100</v>
      </c>
      <c r="O458" t="s">
        <v>1377</v>
      </c>
      <c r="Q458" t="s">
        <v>1377</v>
      </c>
      <c r="R458" t="s">
        <v>1328</v>
      </c>
      <c r="S458">
        <v>0</v>
      </c>
      <c r="T458" t="s">
        <v>2262</v>
      </c>
      <c r="U458" t="s">
        <v>1372</v>
      </c>
      <c r="V458" t="s">
        <v>2865</v>
      </c>
      <c r="W458" t="s">
        <v>2864</v>
      </c>
      <c r="X458" t="s">
        <v>1374</v>
      </c>
      <c r="Y458" t="s">
        <v>1374</v>
      </c>
      <c r="Z458">
        <v>0</v>
      </c>
      <c r="AA458">
        <v>0</v>
      </c>
      <c r="AB458">
        <v>0</v>
      </c>
    </row>
    <row r="459" spans="1:28">
      <c r="A459" t="s">
        <v>2866</v>
      </c>
      <c r="B459" t="s">
        <v>2867</v>
      </c>
      <c r="D459">
        <v>0</v>
      </c>
      <c r="E459">
        <v>0.11</v>
      </c>
      <c r="F459" t="s">
        <v>1369</v>
      </c>
      <c r="G459" t="s">
        <v>1382</v>
      </c>
      <c r="H459">
        <v>0</v>
      </c>
      <c r="I459">
        <v>0</v>
      </c>
      <c r="J459">
        <v>0</v>
      </c>
      <c r="L459">
        <v>0</v>
      </c>
      <c r="M459">
        <v>0</v>
      </c>
      <c r="N459">
        <v>100</v>
      </c>
      <c r="O459" t="s">
        <v>1377</v>
      </c>
      <c r="Q459" t="s">
        <v>1377</v>
      </c>
      <c r="R459" t="s">
        <v>1328</v>
      </c>
      <c r="S459">
        <v>0</v>
      </c>
      <c r="T459" t="s">
        <v>2262</v>
      </c>
      <c r="U459" t="s">
        <v>1372</v>
      </c>
      <c r="V459" t="s">
        <v>2868</v>
      </c>
      <c r="W459" t="s">
        <v>2867</v>
      </c>
      <c r="X459" t="s">
        <v>1374</v>
      </c>
      <c r="Y459" t="s">
        <v>1374</v>
      </c>
      <c r="Z459">
        <v>0</v>
      </c>
      <c r="AA459">
        <v>0</v>
      </c>
      <c r="AB459">
        <v>0</v>
      </c>
    </row>
    <row r="460" spans="1:28">
      <c r="A460" t="s">
        <v>2869</v>
      </c>
      <c r="B460" t="s">
        <v>2870</v>
      </c>
      <c r="D460">
        <v>0</v>
      </c>
      <c r="E460">
        <v>0.11</v>
      </c>
      <c r="F460" t="s">
        <v>1369</v>
      </c>
      <c r="G460" t="s">
        <v>1382</v>
      </c>
      <c r="H460">
        <v>0</v>
      </c>
      <c r="I460">
        <v>0</v>
      </c>
      <c r="J460">
        <v>0</v>
      </c>
      <c r="L460">
        <v>0</v>
      </c>
      <c r="M460">
        <v>0</v>
      </c>
      <c r="N460">
        <v>100</v>
      </c>
      <c r="O460" t="s">
        <v>1377</v>
      </c>
      <c r="Q460" t="s">
        <v>1377</v>
      </c>
      <c r="R460" t="s">
        <v>1328</v>
      </c>
      <c r="S460">
        <v>0</v>
      </c>
      <c r="T460" t="s">
        <v>2262</v>
      </c>
      <c r="U460" t="s">
        <v>1372</v>
      </c>
      <c r="V460" t="s">
        <v>2871</v>
      </c>
      <c r="W460" t="s">
        <v>2870</v>
      </c>
      <c r="X460" t="s">
        <v>1374</v>
      </c>
      <c r="Y460" t="s">
        <v>1374</v>
      </c>
      <c r="Z460">
        <v>0</v>
      </c>
      <c r="AA460">
        <v>0</v>
      </c>
      <c r="AB460">
        <v>0</v>
      </c>
    </row>
    <row r="461" spans="1:28">
      <c r="A461" t="s">
        <v>2872</v>
      </c>
      <c r="B461" t="s">
        <v>2873</v>
      </c>
      <c r="D461">
        <v>0</v>
      </c>
      <c r="E461">
        <v>18.61</v>
      </c>
      <c r="F461" t="s">
        <v>1369</v>
      </c>
      <c r="G461" t="s">
        <v>1407</v>
      </c>
      <c r="H461">
        <v>0</v>
      </c>
      <c r="I461">
        <v>0</v>
      </c>
      <c r="J461">
        <v>0</v>
      </c>
      <c r="L461">
        <v>0</v>
      </c>
      <c r="M461">
        <v>0</v>
      </c>
      <c r="N461">
        <v>5800</v>
      </c>
      <c r="O461" t="s">
        <v>1408</v>
      </c>
      <c r="Q461" t="s">
        <v>1408</v>
      </c>
      <c r="R461" t="s">
        <v>1328</v>
      </c>
      <c r="S461">
        <v>0</v>
      </c>
      <c r="T461" t="s">
        <v>2262</v>
      </c>
      <c r="U461" t="s">
        <v>1372</v>
      </c>
      <c r="V461" t="s">
        <v>2874</v>
      </c>
      <c r="W461" t="s">
        <v>2873</v>
      </c>
      <c r="X461" t="s">
        <v>1374</v>
      </c>
      <c r="Y461" t="s">
        <v>1374</v>
      </c>
      <c r="Z461">
        <v>0</v>
      </c>
      <c r="AA461">
        <v>0</v>
      </c>
      <c r="AB461">
        <v>0</v>
      </c>
    </row>
    <row r="462" spans="1:28">
      <c r="A462" t="s">
        <v>2875</v>
      </c>
      <c r="B462" t="s">
        <v>2876</v>
      </c>
      <c r="D462">
        <v>0</v>
      </c>
      <c r="E462">
        <v>21.45</v>
      </c>
      <c r="F462" t="s">
        <v>1369</v>
      </c>
      <c r="G462" t="s">
        <v>1407</v>
      </c>
      <c r="H462">
        <v>0</v>
      </c>
      <c r="I462">
        <v>0</v>
      </c>
      <c r="J462">
        <v>0</v>
      </c>
      <c r="L462">
        <v>0</v>
      </c>
      <c r="M462">
        <v>0</v>
      </c>
      <c r="N462">
        <v>5800</v>
      </c>
      <c r="O462" t="s">
        <v>1408</v>
      </c>
      <c r="Q462" t="s">
        <v>1408</v>
      </c>
      <c r="R462" t="s">
        <v>1328</v>
      </c>
      <c r="S462">
        <v>0</v>
      </c>
      <c r="T462" t="s">
        <v>2262</v>
      </c>
      <c r="U462" t="s">
        <v>1372</v>
      </c>
      <c r="V462" t="s">
        <v>2877</v>
      </c>
      <c r="W462" t="s">
        <v>2876</v>
      </c>
      <c r="X462" t="s">
        <v>1374</v>
      </c>
      <c r="Y462" t="s">
        <v>1374</v>
      </c>
      <c r="Z462">
        <v>0</v>
      </c>
      <c r="AA462">
        <v>0</v>
      </c>
      <c r="AB462">
        <v>0</v>
      </c>
    </row>
    <row r="463" spans="1:28">
      <c r="A463" t="s">
        <v>2878</v>
      </c>
      <c r="B463" t="s">
        <v>2879</v>
      </c>
      <c r="D463">
        <v>0</v>
      </c>
      <c r="E463">
        <v>21.45</v>
      </c>
      <c r="F463" t="s">
        <v>1369</v>
      </c>
      <c r="G463" t="s">
        <v>1407</v>
      </c>
      <c r="H463">
        <v>0</v>
      </c>
      <c r="I463">
        <v>0</v>
      </c>
      <c r="J463">
        <v>0</v>
      </c>
      <c r="L463">
        <v>0</v>
      </c>
      <c r="M463">
        <v>0</v>
      </c>
      <c r="N463">
        <v>5800</v>
      </c>
      <c r="O463" t="s">
        <v>1408</v>
      </c>
      <c r="Q463" t="s">
        <v>1408</v>
      </c>
      <c r="R463" t="s">
        <v>1328</v>
      </c>
      <c r="S463">
        <v>0</v>
      </c>
      <c r="T463" t="s">
        <v>2262</v>
      </c>
      <c r="U463" t="s">
        <v>1372</v>
      </c>
      <c r="V463" t="s">
        <v>2880</v>
      </c>
      <c r="W463" t="s">
        <v>2879</v>
      </c>
      <c r="X463" t="s">
        <v>1374</v>
      </c>
      <c r="Y463" t="s">
        <v>1374</v>
      </c>
      <c r="Z463">
        <v>0</v>
      </c>
      <c r="AA463">
        <v>0</v>
      </c>
      <c r="AB463">
        <v>0</v>
      </c>
    </row>
    <row r="464" spans="1:28">
      <c r="A464" t="s">
        <v>2881</v>
      </c>
      <c r="B464" t="s">
        <v>2882</v>
      </c>
      <c r="D464">
        <v>0</v>
      </c>
      <c r="E464">
        <v>21.45</v>
      </c>
      <c r="F464" t="s">
        <v>1369</v>
      </c>
      <c r="G464" t="s">
        <v>1407</v>
      </c>
      <c r="H464">
        <v>0</v>
      </c>
      <c r="I464">
        <v>0</v>
      </c>
      <c r="J464">
        <v>0</v>
      </c>
      <c r="L464">
        <v>0</v>
      </c>
      <c r="M464">
        <v>0</v>
      </c>
      <c r="N464">
        <v>5800</v>
      </c>
      <c r="O464" t="s">
        <v>1408</v>
      </c>
      <c r="Q464" t="s">
        <v>1408</v>
      </c>
      <c r="R464" t="s">
        <v>1328</v>
      </c>
      <c r="S464">
        <v>0</v>
      </c>
      <c r="T464" t="s">
        <v>2262</v>
      </c>
      <c r="U464" t="s">
        <v>1372</v>
      </c>
      <c r="V464" t="s">
        <v>2883</v>
      </c>
      <c r="W464" t="s">
        <v>2882</v>
      </c>
      <c r="X464" t="s">
        <v>1374</v>
      </c>
      <c r="Y464" t="s">
        <v>1374</v>
      </c>
      <c r="Z464">
        <v>0</v>
      </c>
      <c r="AA464">
        <v>0</v>
      </c>
      <c r="AB464">
        <v>0</v>
      </c>
    </row>
    <row r="465" spans="1:28">
      <c r="A465" t="s">
        <v>2884</v>
      </c>
      <c r="B465" t="s">
        <v>2885</v>
      </c>
      <c r="D465">
        <v>0</v>
      </c>
      <c r="E465">
        <v>21.45</v>
      </c>
      <c r="F465" t="s">
        <v>1369</v>
      </c>
      <c r="G465" t="s">
        <v>1407</v>
      </c>
      <c r="H465">
        <v>0</v>
      </c>
      <c r="I465">
        <v>0</v>
      </c>
      <c r="J465">
        <v>0</v>
      </c>
      <c r="L465">
        <v>0</v>
      </c>
      <c r="M465">
        <v>0</v>
      </c>
      <c r="N465">
        <v>5800</v>
      </c>
      <c r="O465" t="s">
        <v>1408</v>
      </c>
      <c r="Q465" t="s">
        <v>1408</v>
      </c>
      <c r="R465" t="s">
        <v>1328</v>
      </c>
      <c r="S465">
        <v>0</v>
      </c>
      <c r="T465" t="s">
        <v>2262</v>
      </c>
      <c r="U465" t="s">
        <v>1372</v>
      </c>
      <c r="V465" t="s">
        <v>2886</v>
      </c>
      <c r="W465" t="s">
        <v>2885</v>
      </c>
      <c r="X465" t="s">
        <v>1374</v>
      </c>
      <c r="Y465" t="s">
        <v>1374</v>
      </c>
      <c r="Z465">
        <v>0</v>
      </c>
      <c r="AA465">
        <v>0</v>
      </c>
      <c r="AB465">
        <v>0</v>
      </c>
    </row>
    <row r="466" spans="1:28">
      <c r="A466" t="s">
        <v>2887</v>
      </c>
      <c r="B466" t="s">
        <v>2888</v>
      </c>
      <c r="D466">
        <v>0</v>
      </c>
      <c r="E466">
        <v>21.45</v>
      </c>
      <c r="F466" t="s">
        <v>1369</v>
      </c>
      <c r="G466" t="s">
        <v>1407</v>
      </c>
      <c r="H466">
        <v>0</v>
      </c>
      <c r="I466">
        <v>0</v>
      </c>
      <c r="J466">
        <v>0</v>
      </c>
      <c r="L466">
        <v>0</v>
      </c>
      <c r="M466">
        <v>0</v>
      </c>
      <c r="N466">
        <v>5800</v>
      </c>
      <c r="O466" t="s">
        <v>1408</v>
      </c>
      <c r="Q466" t="s">
        <v>1408</v>
      </c>
      <c r="R466" t="s">
        <v>1328</v>
      </c>
      <c r="S466">
        <v>0</v>
      </c>
      <c r="T466" t="s">
        <v>2262</v>
      </c>
      <c r="U466" t="s">
        <v>1372</v>
      </c>
      <c r="V466" t="s">
        <v>2889</v>
      </c>
      <c r="W466" t="s">
        <v>2888</v>
      </c>
      <c r="X466" t="s">
        <v>1374</v>
      </c>
      <c r="Y466" t="s">
        <v>1374</v>
      </c>
      <c r="Z466">
        <v>0</v>
      </c>
      <c r="AA466">
        <v>0</v>
      </c>
      <c r="AB466">
        <v>0</v>
      </c>
    </row>
    <row r="467" spans="1:28">
      <c r="A467" t="s">
        <v>2890</v>
      </c>
      <c r="B467" t="s">
        <v>2891</v>
      </c>
      <c r="D467">
        <v>0</v>
      </c>
      <c r="E467">
        <v>0.1</v>
      </c>
      <c r="F467" t="s">
        <v>1369</v>
      </c>
      <c r="G467" t="s">
        <v>1382</v>
      </c>
      <c r="H467">
        <v>0</v>
      </c>
      <c r="I467">
        <v>0</v>
      </c>
      <c r="J467">
        <v>0</v>
      </c>
      <c r="L467">
        <v>0</v>
      </c>
      <c r="M467">
        <v>0</v>
      </c>
      <c r="N467">
        <v>100</v>
      </c>
      <c r="O467" t="s">
        <v>1377</v>
      </c>
      <c r="Q467" t="s">
        <v>1377</v>
      </c>
      <c r="R467" t="s">
        <v>1328</v>
      </c>
      <c r="S467">
        <v>0</v>
      </c>
      <c r="T467" t="s">
        <v>2262</v>
      </c>
      <c r="U467" t="s">
        <v>1372</v>
      </c>
      <c r="V467" t="s">
        <v>2892</v>
      </c>
      <c r="W467" t="s">
        <v>2891</v>
      </c>
      <c r="X467" t="s">
        <v>1374</v>
      </c>
      <c r="Y467" t="s">
        <v>1374</v>
      </c>
      <c r="Z467">
        <v>0</v>
      </c>
      <c r="AA467">
        <v>0</v>
      </c>
      <c r="AB467">
        <v>0</v>
      </c>
    </row>
    <row r="468" spans="1:28">
      <c r="A468" t="s">
        <v>2893</v>
      </c>
      <c r="B468" t="s">
        <v>2894</v>
      </c>
      <c r="D468">
        <v>0</v>
      </c>
      <c r="E468">
        <v>0.1</v>
      </c>
      <c r="F468" t="s">
        <v>1369</v>
      </c>
      <c r="G468" t="s">
        <v>1382</v>
      </c>
      <c r="H468">
        <v>0</v>
      </c>
      <c r="I468">
        <v>0</v>
      </c>
      <c r="J468">
        <v>0</v>
      </c>
      <c r="L468">
        <v>0</v>
      </c>
      <c r="M468">
        <v>0</v>
      </c>
      <c r="N468">
        <v>100</v>
      </c>
      <c r="O468" t="s">
        <v>1377</v>
      </c>
      <c r="Q468" t="s">
        <v>1377</v>
      </c>
      <c r="R468" t="s">
        <v>1328</v>
      </c>
      <c r="S468">
        <v>0</v>
      </c>
      <c r="T468" t="s">
        <v>2262</v>
      </c>
      <c r="U468" t="s">
        <v>1372</v>
      </c>
      <c r="V468" t="s">
        <v>2895</v>
      </c>
      <c r="W468" t="s">
        <v>2894</v>
      </c>
      <c r="X468" t="s">
        <v>1374</v>
      </c>
      <c r="Y468" t="s">
        <v>1374</v>
      </c>
      <c r="Z468">
        <v>0</v>
      </c>
      <c r="AA468">
        <v>0</v>
      </c>
      <c r="AB468">
        <v>0</v>
      </c>
    </row>
    <row r="469" spans="1:28">
      <c r="A469" t="s">
        <v>2896</v>
      </c>
      <c r="B469" t="s">
        <v>2897</v>
      </c>
      <c r="D469">
        <v>0</v>
      </c>
      <c r="E469">
        <v>0.1</v>
      </c>
      <c r="F469" t="s">
        <v>1369</v>
      </c>
      <c r="G469" t="s">
        <v>1382</v>
      </c>
      <c r="H469">
        <v>0</v>
      </c>
      <c r="I469">
        <v>0</v>
      </c>
      <c r="J469">
        <v>0</v>
      </c>
      <c r="L469">
        <v>0</v>
      </c>
      <c r="M469">
        <v>0</v>
      </c>
      <c r="N469">
        <v>100</v>
      </c>
      <c r="O469" t="s">
        <v>1377</v>
      </c>
      <c r="Q469" t="s">
        <v>1377</v>
      </c>
      <c r="R469" t="s">
        <v>1328</v>
      </c>
      <c r="S469">
        <v>0</v>
      </c>
      <c r="T469" t="s">
        <v>2262</v>
      </c>
      <c r="U469" t="s">
        <v>1372</v>
      </c>
      <c r="V469" t="s">
        <v>2898</v>
      </c>
      <c r="W469" t="s">
        <v>2897</v>
      </c>
      <c r="X469" t="s">
        <v>1374</v>
      </c>
      <c r="Y469" t="s">
        <v>1374</v>
      </c>
      <c r="Z469">
        <v>0</v>
      </c>
      <c r="AA469">
        <v>0</v>
      </c>
      <c r="AB469">
        <v>0</v>
      </c>
    </row>
    <row r="470" spans="1:28">
      <c r="A470" t="s">
        <v>2899</v>
      </c>
      <c r="B470" t="s">
        <v>2900</v>
      </c>
      <c r="D470">
        <v>0</v>
      </c>
      <c r="E470">
        <v>0.1</v>
      </c>
      <c r="F470" t="s">
        <v>1369</v>
      </c>
      <c r="G470" t="s">
        <v>1382</v>
      </c>
      <c r="H470">
        <v>0</v>
      </c>
      <c r="I470">
        <v>0</v>
      </c>
      <c r="J470">
        <v>0</v>
      </c>
      <c r="L470">
        <v>0</v>
      </c>
      <c r="M470">
        <v>0</v>
      </c>
      <c r="N470">
        <v>100</v>
      </c>
      <c r="O470" t="s">
        <v>1377</v>
      </c>
      <c r="Q470" t="s">
        <v>1377</v>
      </c>
      <c r="R470" t="s">
        <v>1328</v>
      </c>
      <c r="S470">
        <v>0</v>
      </c>
      <c r="T470" t="s">
        <v>2262</v>
      </c>
      <c r="U470" t="s">
        <v>1372</v>
      </c>
      <c r="V470" t="s">
        <v>2901</v>
      </c>
      <c r="W470" t="s">
        <v>2900</v>
      </c>
      <c r="X470" t="s">
        <v>1374</v>
      </c>
      <c r="Y470" t="s">
        <v>1374</v>
      </c>
      <c r="Z470">
        <v>0</v>
      </c>
      <c r="AA470">
        <v>0</v>
      </c>
      <c r="AB470">
        <v>0</v>
      </c>
    </row>
    <row r="471" spans="1:28">
      <c r="A471" t="s">
        <v>2902</v>
      </c>
      <c r="B471" t="s">
        <v>2903</v>
      </c>
      <c r="D471">
        <v>0</v>
      </c>
      <c r="E471">
        <v>0.1</v>
      </c>
      <c r="F471" t="s">
        <v>1369</v>
      </c>
      <c r="G471" t="s">
        <v>1382</v>
      </c>
      <c r="H471">
        <v>0</v>
      </c>
      <c r="I471">
        <v>0</v>
      </c>
      <c r="J471">
        <v>0</v>
      </c>
      <c r="L471">
        <v>0</v>
      </c>
      <c r="M471">
        <v>0</v>
      </c>
      <c r="N471">
        <v>100</v>
      </c>
      <c r="O471" t="s">
        <v>1377</v>
      </c>
      <c r="Q471" t="s">
        <v>1377</v>
      </c>
      <c r="R471" t="s">
        <v>1328</v>
      </c>
      <c r="S471">
        <v>0</v>
      </c>
      <c r="T471" t="s">
        <v>2262</v>
      </c>
      <c r="U471" t="s">
        <v>1372</v>
      </c>
      <c r="V471" t="s">
        <v>2904</v>
      </c>
      <c r="W471" t="s">
        <v>2903</v>
      </c>
      <c r="X471" t="s">
        <v>1374</v>
      </c>
      <c r="Y471" t="s">
        <v>1374</v>
      </c>
      <c r="Z471">
        <v>0</v>
      </c>
      <c r="AA471">
        <v>0</v>
      </c>
      <c r="AB471">
        <v>0</v>
      </c>
    </row>
    <row r="472" spans="1:28">
      <c r="A472" t="s">
        <v>2905</v>
      </c>
      <c r="B472" t="s">
        <v>2906</v>
      </c>
      <c r="D472">
        <v>0</v>
      </c>
      <c r="E472">
        <v>0.1</v>
      </c>
      <c r="F472" t="s">
        <v>1369</v>
      </c>
      <c r="G472" t="s">
        <v>1382</v>
      </c>
      <c r="H472">
        <v>0</v>
      </c>
      <c r="I472">
        <v>0</v>
      </c>
      <c r="J472">
        <v>0</v>
      </c>
      <c r="L472">
        <v>0</v>
      </c>
      <c r="M472">
        <v>0</v>
      </c>
      <c r="N472">
        <v>100</v>
      </c>
      <c r="O472" t="s">
        <v>1377</v>
      </c>
      <c r="Q472" t="s">
        <v>1377</v>
      </c>
      <c r="R472" t="s">
        <v>1328</v>
      </c>
      <c r="S472">
        <v>0</v>
      </c>
      <c r="T472" t="s">
        <v>2262</v>
      </c>
      <c r="U472" t="s">
        <v>1372</v>
      </c>
      <c r="V472" t="s">
        <v>2907</v>
      </c>
      <c r="W472" t="s">
        <v>2906</v>
      </c>
      <c r="X472" t="s">
        <v>1374</v>
      </c>
      <c r="Y472" t="s">
        <v>1374</v>
      </c>
      <c r="Z472">
        <v>0</v>
      </c>
      <c r="AA472">
        <v>0</v>
      </c>
      <c r="AB472">
        <v>0</v>
      </c>
    </row>
    <row r="473" spans="1:28">
      <c r="A473" t="s">
        <v>2908</v>
      </c>
      <c r="B473" t="s">
        <v>2909</v>
      </c>
      <c r="D473">
        <v>0</v>
      </c>
      <c r="E473">
        <v>0.21</v>
      </c>
      <c r="F473" t="s">
        <v>1369</v>
      </c>
      <c r="G473" t="s">
        <v>1382</v>
      </c>
      <c r="H473">
        <v>0</v>
      </c>
      <c r="I473">
        <v>0</v>
      </c>
      <c r="J473">
        <v>0</v>
      </c>
      <c r="L473">
        <v>0</v>
      </c>
      <c r="M473">
        <v>0</v>
      </c>
      <c r="N473">
        <v>100</v>
      </c>
      <c r="O473" t="s">
        <v>1377</v>
      </c>
      <c r="Q473" t="s">
        <v>1377</v>
      </c>
      <c r="R473" t="s">
        <v>1328</v>
      </c>
      <c r="S473">
        <v>0</v>
      </c>
      <c r="T473" t="s">
        <v>2262</v>
      </c>
      <c r="U473" t="s">
        <v>1372</v>
      </c>
      <c r="V473" t="s">
        <v>2910</v>
      </c>
      <c r="W473" t="s">
        <v>2911</v>
      </c>
      <c r="X473" t="s">
        <v>1374</v>
      </c>
      <c r="Y473" t="s">
        <v>1374</v>
      </c>
      <c r="Z473">
        <v>0</v>
      </c>
      <c r="AA473">
        <v>0</v>
      </c>
      <c r="AB473">
        <v>0</v>
      </c>
    </row>
    <row r="474" spans="1:28">
      <c r="A474" t="s">
        <v>2912</v>
      </c>
      <c r="B474" t="s">
        <v>2913</v>
      </c>
      <c r="D474">
        <v>0</v>
      </c>
      <c r="E474">
        <v>0.21</v>
      </c>
      <c r="F474" t="s">
        <v>1369</v>
      </c>
      <c r="G474" t="s">
        <v>1382</v>
      </c>
      <c r="H474">
        <v>0</v>
      </c>
      <c r="I474">
        <v>0</v>
      </c>
      <c r="J474">
        <v>0</v>
      </c>
      <c r="L474">
        <v>0</v>
      </c>
      <c r="M474">
        <v>0</v>
      </c>
      <c r="N474">
        <v>100</v>
      </c>
      <c r="O474" t="s">
        <v>1377</v>
      </c>
      <c r="Q474" t="s">
        <v>1377</v>
      </c>
      <c r="R474" t="s">
        <v>1328</v>
      </c>
      <c r="S474">
        <v>0</v>
      </c>
      <c r="T474" t="s">
        <v>2262</v>
      </c>
      <c r="U474" t="s">
        <v>1372</v>
      </c>
      <c r="V474" t="s">
        <v>2914</v>
      </c>
      <c r="W474" t="s">
        <v>2915</v>
      </c>
      <c r="X474" t="s">
        <v>1374</v>
      </c>
      <c r="Y474" t="s">
        <v>1374</v>
      </c>
      <c r="Z474">
        <v>0</v>
      </c>
      <c r="AA474">
        <v>0</v>
      </c>
      <c r="AB474">
        <v>0</v>
      </c>
    </row>
    <row r="475" spans="1:28">
      <c r="A475" t="s">
        <v>2916</v>
      </c>
      <c r="B475" t="s">
        <v>2917</v>
      </c>
      <c r="D475">
        <v>0</v>
      </c>
      <c r="E475">
        <v>0.21</v>
      </c>
      <c r="F475" t="s">
        <v>1369</v>
      </c>
      <c r="G475" t="s">
        <v>1382</v>
      </c>
      <c r="H475">
        <v>0</v>
      </c>
      <c r="I475">
        <v>0</v>
      </c>
      <c r="J475">
        <v>0</v>
      </c>
      <c r="L475">
        <v>0</v>
      </c>
      <c r="M475">
        <v>0</v>
      </c>
      <c r="N475">
        <v>100</v>
      </c>
      <c r="O475" t="s">
        <v>1377</v>
      </c>
      <c r="Q475" t="s">
        <v>1377</v>
      </c>
      <c r="R475" t="s">
        <v>1328</v>
      </c>
      <c r="S475">
        <v>0</v>
      </c>
      <c r="T475" t="s">
        <v>2262</v>
      </c>
      <c r="U475" t="s">
        <v>1372</v>
      </c>
      <c r="V475" t="s">
        <v>2918</v>
      </c>
      <c r="W475" t="s">
        <v>2919</v>
      </c>
      <c r="X475" t="s">
        <v>1374</v>
      </c>
      <c r="Y475" t="s">
        <v>1374</v>
      </c>
      <c r="Z475">
        <v>0</v>
      </c>
      <c r="AA475">
        <v>0</v>
      </c>
      <c r="AB475">
        <v>0</v>
      </c>
    </row>
    <row r="476" spans="1:28">
      <c r="A476" t="s">
        <v>2920</v>
      </c>
      <c r="B476" t="s">
        <v>2921</v>
      </c>
      <c r="D476">
        <v>0</v>
      </c>
      <c r="E476">
        <v>0.21</v>
      </c>
      <c r="F476" t="s">
        <v>1369</v>
      </c>
      <c r="G476" t="s">
        <v>1382</v>
      </c>
      <c r="H476">
        <v>0</v>
      </c>
      <c r="I476">
        <v>0</v>
      </c>
      <c r="J476">
        <v>0</v>
      </c>
      <c r="L476">
        <v>0</v>
      </c>
      <c r="M476">
        <v>0</v>
      </c>
      <c r="N476">
        <v>100</v>
      </c>
      <c r="O476" t="s">
        <v>1377</v>
      </c>
      <c r="Q476" t="s">
        <v>1377</v>
      </c>
      <c r="R476" t="s">
        <v>1328</v>
      </c>
      <c r="S476">
        <v>0</v>
      </c>
      <c r="T476" t="s">
        <v>2262</v>
      </c>
      <c r="U476" t="s">
        <v>1372</v>
      </c>
      <c r="V476" t="s">
        <v>2922</v>
      </c>
      <c r="W476" t="s">
        <v>2923</v>
      </c>
      <c r="X476" t="s">
        <v>1374</v>
      </c>
      <c r="Y476" t="s">
        <v>1374</v>
      </c>
      <c r="Z476">
        <v>0</v>
      </c>
      <c r="AA476">
        <v>0</v>
      </c>
      <c r="AB476">
        <v>0</v>
      </c>
    </row>
    <row r="477" spans="1:28">
      <c r="A477" t="s">
        <v>2924</v>
      </c>
      <c r="B477" t="s">
        <v>2925</v>
      </c>
      <c r="D477">
        <v>0</v>
      </c>
      <c r="E477">
        <v>3.78</v>
      </c>
      <c r="F477" t="s">
        <v>1369</v>
      </c>
      <c r="G477" t="s">
        <v>1377</v>
      </c>
      <c r="H477">
        <v>0</v>
      </c>
      <c r="I477">
        <v>0</v>
      </c>
      <c r="J477">
        <v>0</v>
      </c>
      <c r="L477">
        <v>0</v>
      </c>
      <c r="M477">
        <v>0</v>
      </c>
      <c r="N477">
        <v>1</v>
      </c>
      <c r="O477" t="s">
        <v>1377</v>
      </c>
      <c r="Q477" t="s">
        <v>1377</v>
      </c>
      <c r="R477" t="s">
        <v>1328</v>
      </c>
      <c r="S477">
        <v>0</v>
      </c>
      <c r="T477" t="s">
        <v>2262</v>
      </c>
      <c r="U477" t="s">
        <v>1372</v>
      </c>
      <c r="V477" t="s">
        <v>2926</v>
      </c>
      <c r="W477" t="s">
        <v>2925</v>
      </c>
      <c r="X477" t="s">
        <v>1374</v>
      </c>
      <c r="Y477" t="s">
        <v>1374</v>
      </c>
      <c r="Z477">
        <v>0</v>
      </c>
      <c r="AA477">
        <v>0</v>
      </c>
      <c r="AB477">
        <v>0</v>
      </c>
    </row>
    <row r="478" spans="1:28">
      <c r="A478" t="s">
        <v>2927</v>
      </c>
      <c r="B478" t="s">
        <v>2928</v>
      </c>
      <c r="D478">
        <v>0</v>
      </c>
      <c r="E478">
        <v>40.92</v>
      </c>
      <c r="F478" t="s">
        <v>1369</v>
      </c>
      <c r="G478" t="s">
        <v>1407</v>
      </c>
      <c r="H478">
        <v>0</v>
      </c>
      <c r="I478">
        <v>0</v>
      </c>
      <c r="J478">
        <v>0</v>
      </c>
      <c r="L478">
        <v>0</v>
      </c>
      <c r="M478">
        <v>0</v>
      </c>
      <c r="N478">
        <v>5800</v>
      </c>
      <c r="O478" t="s">
        <v>1408</v>
      </c>
      <c r="Q478" t="s">
        <v>1408</v>
      </c>
      <c r="R478" t="s">
        <v>1328</v>
      </c>
      <c r="S478">
        <v>0</v>
      </c>
      <c r="T478" t="s">
        <v>2262</v>
      </c>
      <c r="U478" t="s">
        <v>1372</v>
      </c>
      <c r="V478" t="s">
        <v>2929</v>
      </c>
      <c r="W478" t="s">
        <v>2928</v>
      </c>
      <c r="X478" t="s">
        <v>1374</v>
      </c>
      <c r="Y478" t="s">
        <v>1374</v>
      </c>
      <c r="Z478">
        <v>0</v>
      </c>
      <c r="AA478">
        <v>0</v>
      </c>
      <c r="AB478">
        <v>0</v>
      </c>
    </row>
    <row r="479" spans="1:28">
      <c r="A479" t="s">
        <v>2930</v>
      </c>
      <c r="B479" t="s">
        <v>2931</v>
      </c>
      <c r="D479">
        <v>0</v>
      </c>
      <c r="E479">
        <v>48.84</v>
      </c>
      <c r="F479" t="s">
        <v>1369</v>
      </c>
      <c r="G479" t="s">
        <v>1407</v>
      </c>
      <c r="H479">
        <v>0</v>
      </c>
      <c r="I479">
        <v>0</v>
      </c>
      <c r="J479">
        <v>0</v>
      </c>
      <c r="L479">
        <v>0</v>
      </c>
      <c r="M479">
        <v>0</v>
      </c>
      <c r="N479">
        <v>5800</v>
      </c>
      <c r="O479" t="s">
        <v>1408</v>
      </c>
      <c r="Q479" t="s">
        <v>1408</v>
      </c>
      <c r="R479" t="s">
        <v>1328</v>
      </c>
      <c r="S479">
        <v>0</v>
      </c>
      <c r="T479" t="s">
        <v>2262</v>
      </c>
      <c r="U479" t="s">
        <v>1372</v>
      </c>
      <c r="V479" t="s">
        <v>2932</v>
      </c>
      <c r="W479" t="s">
        <v>2931</v>
      </c>
      <c r="X479" t="s">
        <v>1374</v>
      </c>
      <c r="Y479" t="s">
        <v>1374</v>
      </c>
      <c r="Z479">
        <v>0</v>
      </c>
      <c r="AA479">
        <v>0</v>
      </c>
      <c r="AB479">
        <v>0</v>
      </c>
    </row>
    <row r="480" spans="1:28">
      <c r="A480" t="s">
        <v>2933</v>
      </c>
      <c r="B480" t="s">
        <v>2934</v>
      </c>
      <c r="D480">
        <v>0</v>
      </c>
      <c r="E480">
        <v>48.84</v>
      </c>
      <c r="F480" t="s">
        <v>1369</v>
      </c>
      <c r="G480" t="s">
        <v>1407</v>
      </c>
      <c r="H480">
        <v>0</v>
      </c>
      <c r="I480">
        <v>0</v>
      </c>
      <c r="J480">
        <v>0</v>
      </c>
      <c r="L480">
        <v>0</v>
      </c>
      <c r="M480">
        <v>0</v>
      </c>
      <c r="N480">
        <v>5800</v>
      </c>
      <c r="O480" t="s">
        <v>1408</v>
      </c>
      <c r="Q480" t="s">
        <v>1408</v>
      </c>
      <c r="R480" t="s">
        <v>1328</v>
      </c>
      <c r="S480">
        <v>0</v>
      </c>
      <c r="T480" t="s">
        <v>2262</v>
      </c>
      <c r="U480" t="s">
        <v>1372</v>
      </c>
      <c r="V480" t="s">
        <v>2935</v>
      </c>
      <c r="W480" t="s">
        <v>2936</v>
      </c>
      <c r="X480" t="s">
        <v>1374</v>
      </c>
      <c r="Y480" t="s">
        <v>1374</v>
      </c>
      <c r="Z480">
        <v>0</v>
      </c>
      <c r="AA480">
        <v>0</v>
      </c>
      <c r="AB480">
        <v>0</v>
      </c>
    </row>
    <row r="481" spans="1:28">
      <c r="A481" t="s">
        <v>2937</v>
      </c>
      <c r="B481" t="s">
        <v>2938</v>
      </c>
      <c r="D481">
        <v>0</v>
      </c>
      <c r="E481">
        <v>48.84</v>
      </c>
      <c r="F481" t="s">
        <v>1369</v>
      </c>
      <c r="G481" t="s">
        <v>1407</v>
      </c>
      <c r="H481">
        <v>0</v>
      </c>
      <c r="I481">
        <v>0</v>
      </c>
      <c r="J481">
        <v>0</v>
      </c>
      <c r="L481">
        <v>0</v>
      </c>
      <c r="M481">
        <v>0</v>
      </c>
      <c r="N481">
        <v>5800</v>
      </c>
      <c r="O481" t="s">
        <v>1408</v>
      </c>
      <c r="Q481" t="s">
        <v>1408</v>
      </c>
      <c r="R481" t="s">
        <v>1328</v>
      </c>
      <c r="S481">
        <v>0</v>
      </c>
      <c r="T481" t="s">
        <v>2262</v>
      </c>
      <c r="U481" t="s">
        <v>1372</v>
      </c>
      <c r="V481" t="s">
        <v>2939</v>
      </c>
      <c r="W481" t="s">
        <v>2940</v>
      </c>
      <c r="X481" t="s">
        <v>1374</v>
      </c>
      <c r="Y481" t="s">
        <v>1374</v>
      </c>
      <c r="Z481">
        <v>0</v>
      </c>
      <c r="AA481">
        <v>0</v>
      </c>
      <c r="AB481">
        <v>0</v>
      </c>
    </row>
    <row r="482" spans="1:28">
      <c r="A482" t="s">
        <v>2941</v>
      </c>
      <c r="B482" t="s">
        <v>2942</v>
      </c>
      <c r="D482">
        <v>0</v>
      </c>
      <c r="E482">
        <v>0.17</v>
      </c>
      <c r="F482" t="s">
        <v>1369</v>
      </c>
      <c r="G482" t="s">
        <v>1382</v>
      </c>
      <c r="H482">
        <v>0</v>
      </c>
      <c r="I482">
        <v>0</v>
      </c>
      <c r="J482">
        <v>0</v>
      </c>
      <c r="L482">
        <v>0</v>
      </c>
      <c r="M482">
        <v>0</v>
      </c>
      <c r="N482">
        <v>100</v>
      </c>
      <c r="O482" t="s">
        <v>1377</v>
      </c>
      <c r="Q482" t="s">
        <v>1377</v>
      </c>
      <c r="R482" t="s">
        <v>1328</v>
      </c>
      <c r="S482">
        <v>0</v>
      </c>
      <c r="T482" t="s">
        <v>2262</v>
      </c>
      <c r="U482" t="s">
        <v>1372</v>
      </c>
      <c r="V482" t="s">
        <v>2943</v>
      </c>
      <c r="W482" t="s">
        <v>2942</v>
      </c>
      <c r="X482" t="s">
        <v>1374</v>
      </c>
      <c r="Y482" t="s">
        <v>1374</v>
      </c>
      <c r="Z482">
        <v>0</v>
      </c>
      <c r="AA482">
        <v>0</v>
      </c>
      <c r="AB482">
        <v>0</v>
      </c>
    </row>
    <row r="483" spans="1:28">
      <c r="A483" t="s">
        <v>2944</v>
      </c>
      <c r="B483" t="s">
        <v>2945</v>
      </c>
      <c r="D483">
        <v>0</v>
      </c>
      <c r="E483">
        <v>0.17</v>
      </c>
      <c r="F483" t="s">
        <v>1369</v>
      </c>
      <c r="G483" t="s">
        <v>1382</v>
      </c>
      <c r="H483">
        <v>0</v>
      </c>
      <c r="I483">
        <v>0</v>
      </c>
      <c r="J483">
        <v>0</v>
      </c>
      <c r="L483">
        <v>0</v>
      </c>
      <c r="M483">
        <v>0</v>
      </c>
      <c r="N483">
        <v>100</v>
      </c>
      <c r="O483" t="s">
        <v>1377</v>
      </c>
      <c r="Q483" t="s">
        <v>1377</v>
      </c>
      <c r="R483" t="s">
        <v>1328</v>
      </c>
      <c r="S483">
        <v>0</v>
      </c>
      <c r="T483" t="s">
        <v>2262</v>
      </c>
      <c r="U483" t="s">
        <v>1372</v>
      </c>
      <c r="V483" t="s">
        <v>2946</v>
      </c>
      <c r="W483" t="s">
        <v>2945</v>
      </c>
      <c r="X483" t="s">
        <v>1374</v>
      </c>
      <c r="Y483" t="s">
        <v>1374</v>
      </c>
      <c r="Z483">
        <v>0</v>
      </c>
      <c r="AA483">
        <v>0</v>
      </c>
      <c r="AB483">
        <v>0</v>
      </c>
    </row>
    <row r="484" spans="1:28">
      <c r="A484" t="s">
        <v>2947</v>
      </c>
      <c r="B484" t="s">
        <v>2948</v>
      </c>
      <c r="D484">
        <v>0</v>
      </c>
      <c r="E484">
        <v>0.17</v>
      </c>
      <c r="F484" t="s">
        <v>1369</v>
      </c>
      <c r="G484" t="s">
        <v>1382</v>
      </c>
      <c r="H484">
        <v>0</v>
      </c>
      <c r="I484">
        <v>0</v>
      </c>
      <c r="J484">
        <v>0</v>
      </c>
      <c r="L484">
        <v>0</v>
      </c>
      <c r="M484">
        <v>0</v>
      </c>
      <c r="N484">
        <v>100</v>
      </c>
      <c r="O484" t="s">
        <v>1377</v>
      </c>
      <c r="Q484" t="s">
        <v>1377</v>
      </c>
      <c r="R484" t="s">
        <v>1328</v>
      </c>
      <c r="S484">
        <v>0</v>
      </c>
      <c r="T484" t="s">
        <v>2262</v>
      </c>
      <c r="U484" t="s">
        <v>1372</v>
      </c>
      <c r="V484" t="s">
        <v>2949</v>
      </c>
      <c r="W484" t="s">
        <v>2948</v>
      </c>
      <c r="X484" t="s">
        <v>1374</v>
      </c>
      <c r="Y484" t="s">
        <v>1374</v>
      </c>
      <c r="Z484">
        <v>0</v>
      </c>
      <c r="AA484">
        <v>0</v>
      </c>
      <c r="AB484">
        <v>0</v>
      </c>
    </row>
    <row r="485" spans="1:28">
      <c r="A485" t="s">
        <v>2950</v>
      </c>
      <c r="B485" t="s">
        <v>2951</v>
      </c>
      <c r="D485">
        <v>0</v>
      </c>
      <c r="E485">
        <v>0.17</v>
      </c>
      <c r="F485" t="s">
        <v>1369</v>
      </c>
      <c r="G485" t="s">
        <v>1382</v>
      </c>
      <c r="H485">
        <v>0</v>
      </c>
      <c r="I485">
        <v>0</v>
      </c>
      <c r="J485">
        <v>0</v>
      </c>
      <c r="L485">
        <v>0</v>
      </c>
      <c r="M485">
        <v>0</v>
      </c>
      <c r="N485">
        <v>100</v>
      </c>
      <c r="O485" t="s">
        <v>1377</v>
      </c>
      <c r="Q485" t="s">
        <v>1377</v>
      </c>
      <c r="R485" t="s">
        <v>1328</v>
      </c>
      <c r="S485">
        <v>0</v>
      </c>
      <c r="T485" t="s">
        <v>2262</v>
      </c>
      <c r="U485" t="s">
        <v>1372</v>
      </c>
      <c r="V485" t="s">
        <v>2952</v>
      </c>
      <c r="W485" t="s">
        <v>2951</v>
      </c>
      <c r="X485" t="s">
        <v>1374</v>
      </c>
      <c r="Y485" t="s">
        <v>1374</v>
      </c>
      <c r="Z485">
        <v>0</v>
      </c>
      <c r="AA485">
        <v>0</v>
      </c>
      <c r="AB485">
        <v>0</v>
      </c>
    </row>
    <row r="486" spans="1:28">
      <c r="A486" t="s">
        <v>2953</v>
      </c>
      <c r="B486" t="s">
        <v>2954</v>
      </c>
      <c r="D486">
        <v>0</v>
      </c>
      <c r="E486">
        <v>0.37</v>
      </c>
      <c r="F486" t="s">
        <v>1369</v>
      </c>
      <c r="G486" t="s">
        <v>1382</v>
      </c>
      <c r="H486">
        <v>0</v>
      </c>
      <c r="I486">
        <v>0</v>
      </c>
      <c r="J486">
        <v>0</v>
      </c>
      <c r="L486">
        <v>0</v>
      </c>
      <c r="M486">
        <v>0</v>
      </c>
      <c r="N486">
        <v>50</v>
      </c>
      <c r="O486" t="s">
        <v>1377</v>
      </c>
      <c r="Q486" t="s">
        <v>1377</v>
      </c>
      <c r="R486" t="s">
        <v>1328</v>
      </c>
      <c r="S486">
        <v>0</v>
      </c>
      <c r="T486" t="s">
        <v>2262</v>
      </c>
      <c r="U486" t="s">
        <v>1372</v>
      </c>
      <c r="V486" t="s">
        <v>2955</v>
      </c>
      <c r="W486" t="s">
        <v>2954</v>
      </c>
      <c r="X486" t="s">
        <v>1374</v>
      </c>
      <c r="Y486" t="s">
        <v>1374</v>
      </c>
      <c r="Z486">
        <v>0</v>
      </c>
      <c r="AA486">
        <v>0</v>
      </c>
      <c r="AB486">
        <v>0</v>
      </c>
    </row>
    <row r="487" spans="1:28">
      <c r="A487" t="s">
        <v>2956</v>
      </c>
      <c r="B487" t="s">
        <v>2957</v>
      </c>
      <c r="D487">
        <v>0</v>
      </c>
      <c r="E487">
        <v>0.37</v>
      </c>
      <c r="F487" t="s">
        <v>1369</v>
      </c>
      <c r="G487" t="s">
        <v>1382</v>
      </c>
      <c r="H487">
        <v>0</v>
      </c>
      <c r="I487">
        <v>0</v>
      </c>
      <c r="J487">
        <v>0</v>
      </c>
      <c r="L487">
        <v>0</v>
      </c>
      <c r="M487">
        <v>0</v>
      </c>
      <c r="N487">
        <v>50</v>
      </c>
      <c r="O487" t="s">
        <v>1377</v>
      </c>
      <c r="Q487" t="s">
        <v>1377</v>
      </c>
      <c r="R487" t="s">
        <v>1328</v>
      </c>
      <c r="S487">
        <v>0</v>
      </c>
      <c r="T487" t="s">
        <v>2262</v>
      </c>
      <c r="U487" t="s">
        <v>1372</v>
      </c>
      <c r="V487" t="s">
        <v>2958</v>
      </c>
      <c r="W487" t="s">
        <v>2957</v>
      </c>
      <c r="X487" t="s">
        <v>1374</v>
      </c>
      <c r="Y487" t="s">
        <v>1374</v>
      </c>
      <c r="Z487">
        <v>0</v>
      </c>
      <c r="AA487">
        <v>0</v>
      </c>
      <c r="AB487">
        <v>0</v>
      </c>
    </row>
    <row r="488" spans="1:28">
      <c r="A488" t="s">
        <v>2959</v>
      </c>
      <c r="B488" t="s">
        <v>2960</v>
      </c>
      <c r="D488">
        <v>0</v>
      </c>
      <c r="E488">
        <v>0.37</v>
      </c>
      <c r="F488" t="s">
        <v>1369</v>
      </c>
      <c r="G488" t="s">
        <v>1382</v>
      </c>
      <c r="H488">
        <v>0</v>
      </c>
      <c r="I488">
        <v>0</v>
      </c>
      <c r="J488">
        <v>0</v>
      </c>
      <c r="L488">
        <v>0</v>
      </c>
      <c r="M488">
        <v>0</v>
      </c>
      <c r="N488">
        <v>50</v>
      </c>
      <c r="O488" t="s">
        <v>1377</v>
      </c>
      <c r="Q488" t="s">
        <v>1377</v>
      </c>
      <c r="R488" t="s">
        <v>1328</v>
      </c>
      <c r="S488">
        <v>0</v>
      </c>
      <c r="T488" t="s">
        <v>2262</v>
      </c>
      <c r="U488" t="s">
        <v>1372</v>
      </c>
      <c r="V488" t="s">
        <v>2961</v>
      </c>
      <c r="W488" t="s">
        <v>2960</v>
      </c>
      <c r="X488" t="s">
        <v>1374</v>
      </c>
      <c r="Y488" t="s">
        <v>1374</v>
      </c>
      <c r="Z488">
        <v>0</v>
      </c>
      <c r="AA488">
        <v>0</v>
      </c>
      <c r="AB488">
        <v>0</v>
      </c>
    </row>
    <row r="489" spans="1:28">
      <c r="A489" t="s">
        <v>2962</v>
      </c>
      <c r="B489" t="s">
        <v>2963</v>
      </c>
      <c r="D489">
        <v>0</v>
      </c>
      <c r="E489">
        <v>0.37</v>
      </c>
      <c r="F489" t="s">
        <v>1369</v>
      </c>
      <c r="G489" t="s">
        <v>1382</v>
      </c>
      <c r="H489">
        <v>0</v>
      </c>
      <c r="I489">
        <v>0</v>
      </c>
      <c r="J489">
        <v>0</v>
      </c>
      <c r="L489">
        <v>0</v>
      </c>
      <c r="M489">
        <v>0</v>
      </c>
      <c r="N489">
        <v>50</v>
      </c>
      <c r="O489" t="s">
        <v>1377</v>
      </c>
      <c r="Q489" t="s">
        <v>1377</v>
      </c>
      <c r="R489" t="s">
        <v>1328</v>
      </c>
      <c r="S489">
        <v>0</v>
      </c>
      <c r="T489" t="s">
        <v>2262</v>
      </c>
      <c r="U489" t="s">
        <v>1372</v>
      </c>
      <c r="V489" t="s">
        <v>2964</v>
      </c>
      <c r="W489" t="s">
        <v>2963</v>
      </c>
      <c r="X489" t="s">
        <v>1374</v>
      </c>
      <c r="Y489" t="s">
        <v>1374</v>
      </c>
      <c r="Z489">
        <v>0</v>
      </c>
      <c r="AA489">
        <v>0</v>
      </c>
      <c r="AB489">
        <v>0</v>
      </c>
    </row>
    <row r="490" spans="1:28">
      <c r="A490" t="s">
        <v>2965</v>
      </c>
      <c r="B490" t="s">
        <v>2966</v>
      </c>
      <c r="D490">
        <v>0</v>
      </c>
      <c r="E490">
        <v>19.14</v>
      </c>
      <c r="F490" t="s">
        <v>1369</v>
      </c>
      <c r="G490" t="s">
        <v>1407</v>
      </c>
      <c r="H490">
        <v>0</v>
      </c>
      <c r="I490">
        <v>0</v>
      </c>
      <c r="J490">
        <v>0</v>
      </c>
      <c r="L490">
        <v>0</v>
      </c>
      <c r="M490">
        <v>0</v>
      </c>
      <c r="N490">
        <v>5800</v>
      </c>
      <c r="O490" t="s">
        <v>1408</v>
      </c>
      <c r="Q490" t="s">
        <v>1408</v>
      </c>
      <c r="R490" t="s">
        <v>1328</v>
      </c>
      <c r="S490">
        <v>0</v>
      </c>
      <c r="T490" t="s">
        <v>2262</v>
      </c>
      <c r="U490" t="s">
        <v>1372</v>
      </c>
      <c r="V490" t="s">
        <v>2967</v>
      </c>
      <c r="W490" t="s">
        <v>2966</v>
      </c>
      <c r="X490" t="s">
        <v>1374</v>
      </c>
      <c r="Y490" t="s">
        <v>1374</v>
      </c>
      <c r="Z490">
        <v>0</v>
      </c>
      <c r="AA490">
        <v>0</v>
      </c>
      <c r="AB490">
        <v>0</v>
      </c>
    </row>
    <row r="491" spans="1:28">
      <c r="A491" t="s">
        <v>2968</v>
      </c>
      <c r="B491" t="s">
        <v>2969</v>
      </c>
      <c r="D491">
        <v>0</v>
      </c>
      <c r="E491">
        <v>29.44</v>
      </c>
      <c r="F491" t="s">
        <v>1369</v>
      </c>
      <c r="G491" t="s">
        <v>1407</v>
      </c>
      <c r="H491">
        <v>0</v>
      </c>
      <c r="I491">
        <v>0</v>
      </c>
      <c r="J491">
        <v>0</v>
      </c>
      <c r="L491">
        <v>0</v>
      </c>
      <c r="M491">
        <v>0</v>
      </c>
      <c r="N491">
        <v>5800</v>
      </c>
      <c r="O491" t="s">
        <v>1408</v>
      </c>
      <c r="Q491" t="s">
        <v>1408</v>
      </c>
      <c r="R491" t="s">
        <v>1328</v>
      </c>
      <c r="S491">
        <v>0</v>
      </c>
      <c r="T491" t="s">
        <v>2262</v>
      </c>
      <c r="U491" t="s">
        <v>1372</v>
      </c>
      <c r="V491" t="s">
        <v>2970</v>
      </c>
      <c r="W491" t="s">
        <v>2971</v>
      </c>
      <c r="X491" t="s">
        <v>1374</v>
      </c>
      <c r="Y491" t="s">
        <v>1374</v>
      </c>
      <c r="Z491">
        <v>0</v>
      </c>
      <c r="AA491">
        <v>0</v>
      </c>
      <c r="AB491">
        <v>0</v>
      </c>
    </row>
    <row r="492" spans="1:28">
      <c r="A492" t="s">
        <v>2972</v>
      </c>
      <c r="B492" t="s">
        <v>2973</v>
      </c>
      <c r="D492">
        <v>0</v>
      </c>
      <c r="E492">
        <v>23.03</v>
      </c>
      <c r="F492" t="s">
        <v>1369</v>
      </c>
      <c r="G492" t="s">
        <v>1407</v>
      </c>
      <c r="H492">
        <v>0</v>
      </c>
      <c r="I492">
        <v>0</v>
      </c>
      <c r="J492">
        <v>0</v>
      </c>
      <c r="L492">
        <v>0</v>
      </c>
      <c r="M492">
        <v>0</v>
      </c>
      <c r="N492">
        <v>5800</v>
      </c>
      <c r="O492" t="s">
        <v>1408</v>
      </c>
      <c r="Q492" t="s">
        <v>1408</v>
      </c>
      <c r="R492" t="s">
        <v>1328</v>
      </c>
      <c r="S492">
        <v>0</v>
      </c>
      <c r="T492" t="s">
        <v>2262</v>
      </c>
      <c r="U492" t="s">
        <v>1372</v>
      </c>
      <c r="V492" t="s">
        <v>2974</v>
      </c>
      <c r="W492" t="s">
        <v>2975</v>
      </c>
      <c r="X492" t="s">
        <v>1374</v>
      </c>
      <c r="Y492" t="s">
        <v>1374</v>
      </c>
      <c r="Z492">
        <v>0</v>
      </c>
      <c r="AA492">
        <v>0</v>
      </c>
      <c r="AB492">
        <v>0</v>
      </c>
    </row>
    <row r="493" spans="1:28">
      <c r="A493" t="s">
        <v>2976</v>
      </c>
      <c r="B493" t="s">
        <v>2977</v>
      </c>
      <c r="D493">
        <v>0</v>
      </c>
      <c r="E493">
        <v>20.99</v>
      </c>
      <c r="F493" t="s">
        <v>1369</v>
      </c>
      <c r="G493" t="s">
        <v>1407</v>
      </c>
      <c r="H493">
        <v>0</v>
      </c>
      <c r="I493">
        <v>0</v>
      </c>
      <c r="J493">
        <v>0</v>
      </c>
      <c r="L493">
        <v>0</v>
      </c>
      <c r="M493">
        <v>0</v>
      </c>
      <c r="N493">
        <v>5800</v>
      </c>
      <c r="O493" t="s">
        <v>1408</v>
      </c>
      <c r="Q493" t="s">
        <v>1408</v>
      </c>
      <c r="R493" t="s">
        <v>1328</v>
      </c>
      <c r="S493">
        <v>0</v>
      </c>
      <c r="T493" t="s">
        <v>2262</v>
      </c>
      <c r="U493" t="s">
        <v>1372</v>
      </c>
      <c r="V493" t="s">
        <v>2978</v>
      </c>
      <c r="W493" t="s">
        <v>2979</v>
      </c>
      <c r="X493" t="s">
        <v>1374</v>
      </c>
      <c r="Y493" t="s">
        <v>1374</v>
      </c>
      <c r="Z493">
        <v>0</v>
      </c>
      <c r="AA493">
        <v>0</v>
      </c>
      <c r="AB493">
        <v>0</v>
      </c>
    </row>
    <row r="494" spans="1:28">
      <c r="A494" t="s">
        <v>2980</v>
      </c>
      <c r="B494" t="s">
        <v>2981</v>
      </c>
      <c r="D494">
        <v>0</v>
      </c>
      <c r="E494">
        <v>20.99</v>
      </c>
      <c r="F494" t="s">
        <v>1369</v>
      </c>
      <c r="G494" t="s">
        <v>1407</v>
      </c>
      <c r="H494">
        <v>0</v>
      </c>
      <c r="I494">
        <v>0</v>
      </c>
      <c r="J494">
        <v>0</v>
      </c>
      <c r="L494">
        <v>0</v>
      </c>
      <c r="M494">
        <v>0</v>
      </c>
      <c r="N494">
        <v>5800</v>
      </c>
      <c r="O494" t="s">
        <v>1408</v>
      </c>
      <c r="Q494" t="s">
        <v>1408</v>
      </c>
      <c r="R494" t="s">
        <v>1328</v>
      </c>
      <c r="S494">
        <v>0</v>
      </c>
      <c r="T494" t="s">
        <v>2262</v>
      </c>
      <c r="U494" t="s">
        <v>1372</v>
      </c>
      <c r="V494" t="s">
        <v>2982</v>
      </c>
      <c r="W494" t="s">
        <v>2983</v>
      </c>
      <c r="X494" t="s">
        <v>1374</v>
      </c>
      <c r="Y494" t="s">
        <v>1374</v>
      </c>
      <c r="Z494">
        <v>0</v>
      </c>
      <c r="AA494">
        <v>0</v>
      </c>
      <c r="AB494">
        <v>0</v>
      </c>
    </row>
    <row r="495" spans="1:28">
      <c r="A495" t="s">
        <v>2984</v>
      </c>
      <c r="B495" t="s">
        <v>2985</v>
      </c>
      <c r="D495">
        <v>0</v>
      </c>
      <c r="E495">
        <v>20.99</v>
      </c>
      <c r="F495" t="s">
        <v>1369</v>
      </c>
      <c r="G495" t="s">
        <v>1407</v>
      </c>
      <c r="H495">
        <v>0</v>
      </c>
      <c r="I495">
        <v>0</v>
      </c>
      <c r="J495">
        <v>0</v>
      </c>
      <c r="L495">
        <v>0</v>
      </c>
      <c r="M495">
        <v>0</v>
      </c>
      <c r="N495">
        <v>5800</v>
      </c>
      <c r="O495" t="s">
        <v>1408</v>
      </c>
      <c r="Q495" t="s">
        <v>1408</v>
      </c>
      <c r="R495" t="s">
        <v>1328</v>
      </c>
      <c r="S495">
        <v>0</v>
      </c>
      <c r="T495" t="s">
        <v>2262</v>
      </c>
      <c r="U495" t="s">
        <v>1372</v>
      </c>
      <c r="V495" t="s">
        <v>2986</v>
      </c>
      <c r="W495" t="s">
        <v>2987</v>
      </c>
      <c r="X495" t="s">
        <v>1374</v>
      </c>
      <c r="Y495" t="s">
        <v>1374</v>
      </c>
      <c r="Z495">
        <v>0</v>
      </c>
      <c r="AA495">
        <v>0</v>
      </c>
      <c r="AB495">
        <v>0</v>
      </c>
    </row>
    <row r="496" spans="1:28">
      <c r="A496" t="s">
        <v>2988</v>
      </c>
      <c r="B496" t="s">
        <v>2989</v>
      </c>
      <c r="D496">
        <v>0</v>
      </c>
      <c r="E496">
        <v>20.99</v>
      </c>
      <c r="F496" t="s">
        <v>1369</v>
      </c>
      <c r="G496" t="s">
        <v>1407</v>
      </c>
      <c r="H496">
        <v>0</v>
      </c>
      <c r="I496">
        <v>0</v>
      </c>
      <c r="J496">
        <v>0</v>
      </c>
      <c r="L496">
        <v>0</v>
      </c>
      <c r="M496">
        <v>0</v>
      </c>
      <c r="N496">
        <v>5800</v>
      </c>
      <c r="O496" t="s">
        <v>1408</v>
      </c>
      <c r="Q496" t="s">
        <v>1408</v>
      </c>
      <c r="R496" t="s">
        <v>1328</v>
      </c>
      <c r="S496">
        <v>0</v>
      </c>
      <c r="T496" t="s">
        <v>2262</v>
      </c>
      <c r="U496" t="s">
        <v>1372</v>
      </c>
      <c r="V496" t="s">
        <v>2990</v>
      </c>
      <c r="W496" t="s">
        <v>2991</v>
      </c>
      <c r="X496" t="s">
        <v>1374</v>
      </c>
      <c r="Y496" t="s">
        <v>1374</v>
      </c>
      <c r="Z496">
        <v>0</v>
      </c>
      <c r="AA496">
        <v>0</v>
      </c>
      <c r="AB496">
        <v>0</v>
      </c>
    </row>
    <row r="497" spans="1:28">
      <c r="A497" t="s">
        <v>2992</v>
      </c>
      <c r="B497" t="s">
        <v>2993</v>
      </c>
      <c r="D497">
        <v>0</v>
      </c>
      <c r="E497">
        <v>20.99</v>
      </c>
      <c r="F497" t="s">
        <v>1369</v>
      </c>
      <c r="G497" t="s">
        <v>1407</v>
      </c>
      <c r="H497">
        <v>0</v>
      </c>
      <c r="I497">
        <v>0</v>
      </c>
      <c r="J497">
        <v>0</v>
      </c>
      <c r="L497">
        <v>0</v>
      </c>
      <c r="M497">
        <v>0</v>
      </c>
      <c r="N497">
        <v>5800</v>
      </c>
      <c r="O497" t="s">
        <v>1408</v>
      </c>
      <c r="Q497" t="s">
        <v>1408</v>
      </c>
      <c r="R497" t="s">
        <v>1328</v>
      </c>
      <c r="S497">
        <v>0</v>
      </c>
      <c r="T497" t="s">
        <v>2262</v>
      </c>
      <c r="U497" t="s">
        <v>1372</v>
      </c>
      <c r="V497" t="s">
        <v>2994</v>
      </c>
      <c r="W497" t="s">
        <v>2995</v>
      </c>
      <c r="X497" t="s">
        <v>1374</v>
      </c>
      <c r="Y497" t="s">
        <v>1374</v>
      </c>
      <c r="Z497">
        <v>0</v>
      </c>
      <c r="AA497">
        <v>0</v>
      </c>
      <c r="AB497">
        <v>0</v>
      </c>
    </row>
    <row r="498" spans="1:28">
      <c r="A498" t="s">
        <v>2996</v>
      </c>
      <c r="B498" t="s">
        <v>2997</v>
      </c>
      <c r="D498">
        <v>0</v>
      </c>
      <c r="E498">
        <v>20.99</v>
      </c>
      <c r="F498" t="s">
        <v>1369</v>
      </c>
      <c r="G498" t="s">
        <v>1407</v>
      </c>
      <c r="H498">
        <v>0</v>
      </c>
      <c r="I498">
        <v>0</v>
      </c>
      <c r="J498">
        <v>0</v>
      </c>
      <c r="L498">
        <v>0</v>
      </c>
      <c r="M498">
        <v>0</v>
      </c>
      <c r="N498">
        <v>5800</v>
      </c>
      <c r="O498" t="s">
        <v>1408</v>
      </c>
      <c r="Q498" t="s">
        <v>1408</v>
      </c>
      <c r="R498" t="s">
        <v>1328</v>
      </c>
      <c r="S498">
        <v>0</v>
      </c>
      <c r="T498" t="s">
        <v>2262</v>
      </c>
      <c r="U498" t="s">
        <v>1372</v>
      </c>
      <c r="V498" t="s">
        <v>2998</v>
      </c>
      <c r="W498" t="s">
        <v>2999</v>
      </c>
      <c r="X498" t="s">
        <v>1374</v>
      </c>
      <c r="Y498" t="s">
        <v>1374</v>
      </c>
      <c r="Z498">
        <v>0</v>
      </c>
      <c r="AA498">
        <v>0</v>
      </c>
      <c r="AB498">
        <v>0</v>
      </c>
    </row>
    <row r="499" spans="1:28">
      <c r="A499" t="s">
        <v>3000</v>
      </c>
      <c r="B499" t="s">
        <v>3001</v>
      </c>
      <c r="D499">
        <v>0</v>
      </c>
      <c r="E499">
        <v>1.02</v>
      </c>
      <c r="F499" t="s">
        <v>1369</v>
      </c>
      <c r="G499" t="s">
        <v>1382</v>
      </c>
      <c r="H499">
        <v>0</v>
      </c>
      <c r="I499">
        <v>0</v>
      </c>
      <c r="J499">
        <v>0</v>
      </c>
      <c r="L499">
        <v>0</v>
      </c>
      <c r="M499">
        <v>0</v>
      </c>
      <c r="N499">
        <v>100</v>
      </c>
      <c r="O499" t="s">
        <v>1377</v>
      </c>
      <c r="Q499" t="s">
        <v>1377</v>
      </c>
      <c r="R499" t="s">
        <v>1328</v>
      </c>
      <c r="S499">
        <v>0</v>
      </c>
      <c r="T499" t="s">
        <v>2262</v>
      </c>
      <c r="U499" t="s">
        <v>1372</v>
      </c>
      <c r="V499" t="s">
        <v>3002</v>
      </c>
      <c r="W499" t="s">
        <v>3001</v>
      </c>
      <c r="X499" t="s">
        <v>1374</v>
      </c>
      <c r="Y499" t="s">
        <v>1374</v>
      </c>
      <c r="Z499">
        <v>0</v>
      </c>
      <c r="AA499">
        <v>0</v>
      </c>
      <c r="AB499">
        <v>0</v>
      </c>
    </row>
    <row r="500" spans="1:28">
      <c r="A500" t="s">
        <v>3003</v>
      </c>
      <c r="B500" t="s">
        <v>3004</v>
      </c>
      <c r="D500">
        <v>0</v>
      </c>
      <c r="E500">
        <v>0.16</v>
      </c>
      <c r="F500" t="s">
        <v>1369</v>
      </c>
      <c r="G500" t="s">
        <v>1382</v>
      </c>
      <c r="H500">
        <v>0</v>
      </c>
      <c r="I500">
        <v>0</v>
      </c>
      <c r="J500">
        <v>0</v>
      </c>
      <c r="L500">
        <v>0</v>
      </c>
      <c r="M500">
        <v>0</v>
      </c>
      <c r="N500">
        <v>100</v>
      </c>
      <c r="O500" t="s">
        <v>1377</v>
      </c>
      <c r="Q500" t="s">
        <v>1377</v>
      </c>
      <c r="R500" t="s">
        <v>1328</v>
      </c>
      <c r="S500">
        <v>0</v>
      </c>
      <c r="T500" t="s">
        <v>2262</v>
      </c>
      <c r="U500" t="s">
        <v>1372</v>
      </c>
      <c r="V500" t="s">
        <v>3005</v>
      </c>
      <c r="W500" t="s">
        <v>3004</v>
      </c>
      <c r="X500" t="s">
        <v>1374</v>
      </c>
      <c r="Y500" t="s">
        <v>1374</v>
      </c>
      <c r="Z500">
        <v>0</v>
      </c>
      <c r="AA500">
        <v>0</v>
      </c>
      <c r="AB500">
        <v>0</v>
      </c>
    </row>
    <row r="501" spans="1:28">
      <c r="A501" t="s">
        <v>3006</v>
      </c>
      <c r="B501" t="s">
        <v>3007</v>
      </c>
      <c r="D501">
        <v>0</v>
      </c>
      <c r="E501">
        <v>0.16</v>
      </c>
      <c r="F501" t="s">
        <v>1369</v>
      </c>
      <c r="G501" t="s">
        <v>1382</v>
      </c>
      <c r="H501">
        <v>0</v>
      </c>
      <c r="I501">
        <v>0</v>
      </c>
      <c r="J501">
        <v>0</v>
      </c>
      <c r="L501">
        <v>0</v>
      </c>
      <c r="M501">
        <v>0</v>
      </c>
      <c r="N501">
        <v>100</v>
      </c>
      <c r="O501" t="s">
        <v>1377</v>
      </c>
      <c r="Q501" t="s">
        <v>1377</v>
      </c>
      <c r="R501" t="s">
        <v>1328</v>
      </c>
      <c r="S501">
        <v>0</v>
      </c>
      <c r="T501" t="s">
        <v>2262</v>
      </c>
      <c r="U501" t="s">
        <v>1372</v>
      </c>
      <c r="V501" t="s">
        <v>3008</v>
      </c>
      <c r="W501" t="s">
        <v>3007</v>
      </c>
      <c r="X501" t="s">
        <v>1374</v>
      </c>
      <c r="Y501" t="s">
        <v>1374</v>
      </c>
      <c r="Z501">
        <v>0</v>
      </c>
      <c r="AA501">
        <v>0</v>
      </c>
      <c r="AB501">
        <v>0</v>
      </c>
    </row>
    <row r="502" spans="1:28">
      <c r="A502" t="s">
        <v>3009</v>
      </c>
      <c r="B502" t="s">
        <v>3010</v>
      </c>
      <c r="D502">
        <v>0</v>
      </c>
      <c r="E502">
        <v>0.16</v>
      </c>
      <c r="F502" t="s">
        <v>1369</v>
      </c>
      <c r="G502" t="s">
        <v>1382</v>
      </c>
      <c r="H502">
        <v>0</v>
      </c>
      <c r="I502">
        <v>0</v>
      </c>
      <c r="J502">
        <v>0</v>
      </c>
      <c r="L502">
        <v>0</v>
      </c>
      <c r="M502">
        <v>0</v>
      </c>
      <c r="N502">
        <v>100</v>
      </c>
      <c r="O502" t="s">
        <v>1377</v>
      </c>
      <c r="Q502" t="s">
        <v>1377</v>
      </c>
      <c r="R502" t="s">
        <v>1328</v>
      </c>
      <c r="S502">
        <v>0</v>
      </c>
      <c r="T502" t="s">
        <v>2262</v>
      </c>
      <c r="U502" t="s">
        <v>1372</v>
      </c>
      <c r="V502" t="s">
        <v>3011</v>
      </c>
      <c r="W502" t="s">
        <v>3010</v>
      </c>
      <c r="X502" t="s">
        <v>1374</v>
      </c>
      <c r="Y502" t="s">
        <v>1374</v>
      </c>
      <c r="Z502">
        <v>0</v>
      </c>
      <c r="AA502">
        <v>0</v>
      </c>
      <c r="AB502">
        <v>0</v>
      </c>
    </row>
    <row r="503" spans="1:28">
      <c r="A503" t="s">
        <v>3012</v>
      </c>
      <c r="B503" t="s">
        <v>3013</v>
      </c>
      <c r="D503">
        <v>0</v>
      </c>
      <c r="E503">
        <v>0.16</v>
      </c>
      <c r="F503" t="s">
        <v>1369</v>
      </c>
      <c r="G503" t="s">
        <v>1382</v>
      </c>
      <c r="H503">
        <v>0</v>
      </c>
      <c r="I503">
        <v>0</v>
      </c>
      <c r="J503">
        <v>0</v>
      </c>
      <c r="L503">
        <v>0</v>
      </c>
      <c r="M503">
        <v>0</v>
      </c>
      <c r="N503">
        <v>100</v>
      </c>
      <c r="O503" t="s">
        <v>1377</v>
      </c>
      <c r="Q503" t="s">
        <v>1377</v>
      </c>
      <c r="R503" t="s">
        <v>1328</v>
      </c>
      <c r="S503">
        <v>0</v>
      </c>
      <c r="T503" t="s">
        <v>2262</v>
      </c>
      <c r="U503" t="s">
        <v>1372</v>
      </c>
      <c r="V503" t="s">
        <v>3014</v>
      </c>
      <c r="W503" t="s">
        <v>3013</v>
      </c>
      <c r="X503" t="s">
        <v>1374</v>
      </c>
      <c r="Y503" t="s">
        <v>1374</v>
      </c>
      <c r="Z503">
        <v>0</v>
      </c>
      <c r="AA503">
        <v>0</v>
      </c>
      <c r="AB503">
        <v>0</v>
      </c>
    </row>
    <row r="504" spans="1:28">
      <c r="A504" t="s">
        <v>3015</v>
      </c>
      <c r="B504" t="s">
        <v>3016</v>
      </c>
      <c r="D504">
        <v>0</v>
      </c>
      <c r="E504">
        <v>0.16</v>
      </c>
      <c r="F504" t="s">
        <v>1369</v>
      </c>
      <c r="G504" t="s">
        <v>1382</v>
      </c>
      <c r="H504">
        <v>0</v>
      </c>
      <c r="I504">
        <v>0</v>
      </c>
      <c r="J504">
        <v>0</v>
      </c>
      <c r="L504">
        <v>0</v>
      </c>
      <c r="M504">
        <v>0</v>
      </c>
      <c r="N504">
        <v>100</v>
      </c>
      <c r="O504" t="s">
        <v>1377</v>
      </c>
      <c r="Q504" t="s">
        <v>1377</v>
      </c>
      <c r="R504" t="s">
        <v>1328</v>
      </c>
      <c r="S504">
        <v>0</v>
      </c>
      <c r="T504" t="s">
        <v>2262</v>
      </c>
      <c r="U504" t="s">
        <v>1372</v>
      </c>
      <c r="V504" t="s">
        <v>3017</v>
      </c>
      <c r="W504" t="s">
        <v>3016</v>
      </c>
      <c r="X504" t="s">
        <v>1374</v>
      </c>
      <c r="Y504" t="s">
        <v>1374</v>
      </c>
      <c r="Z504">
        <v>0</v>
      </c>
      <c r="AA504">
        <v>0</v>
      </c>
      <c r="AB504">
        <v>0</v>
      </c>
    </row>
    <row r="505" spans="1:28">
      <c r="A505" t="s">
        <v>3018</v>
      </c>
      <c r="B505" t="s">
        <v>3019</v>
      </c>
      <c r="D505">
        <v>0</v>
      </c>
      <c r="E505">
        <v>0.16</v>
      </c>
      <c r="F505" t="s">
        <v>1369</v>
      </c>
      <c r="G505" t="s">
        <v>1382</v>
      </c>
      <c r="H505">
        <v>0</v>
      </c>
      <c r="I505">
        <v>0</v>
      </c>
      <c r="J505">
        <v>0</v>
      </c>
      <c r="L505">
        <v>0</v>
      </c>
      <c r="M505">
        <v>0</v>
      </c>
      <c r="N505">
        <v>100</v>
      </c>
      <c r="O505" t="s">
        <v>1377</v>
      </c>
      <c r="Q505" t="s">
        <v>1377</v>
      </c>
      <c r="R505" t="s">
        <v>1328</v>
      </c>
      <c r="S505">
        <v>0</v>
      </c>
      <c r="T505" t="s">
        <v>2262</v>
      </c>
      <c r="U505" t="s">
        <v>1372</v>
      </c>
      <c r="V505" t="s">
        <v>3020</v>
      </c>
      <c r="W505" t="s">
        <v>3019</v>
      </c>
      <c r="X505" t="s">
        <v>1374</v>
      </c>
      <c r="Y505" t="s">
        <v>1374</v>
      </c>
      <c r="Z505">
        <v>0</v>
      </c>
      <c r="AA505">
        <v>0</v>
      </c>
      <c r="AB505">
        <v>0</v>
      </c>
    </row>
    <row r="506" spans="1:28">
      <c r="A506" t="s">
        <v>3021</v>
      </c>
      <c r="B506" t="s">
        <v>3022</v>
      </c>
      <c r="D506">
        <v>0</v>
      </c>
      <c r="E506">
        <v>0.16</v>
      </c>
      <c r="F506" t="s">
        <v>1369</v>
      </c>
      <c r="G506" t="s">
        <v>1382</v>
      </c>
      <c r="H506">
        <v>0</v>
      </c>
      <c r="I506">
        <v>0</v>
      </c>
      <c r="J506">
        <v>0</v>
      </c>
      <c r="L506">
        <v>0</v>
      </c>
      <c r="M506">
        <v>0</v>
      </c>
      <c r="N506">
        <v>100</v>
      </c>
      <c r="O506" t="s">
        <v>1377</v>
      </c>
      <c r="Q506" t="s">
        <v>1377</v>
      </c>
      <c r="R506" t="s">
        <v>1328</v>
      </c>
      <c r="S506">
        <v>0</v>
      </c>
      <c r="T506" t="s">
        <v>2262</v>
      </c>
      <c r="U506" t="s">
        <v>1372</v>
      </c>
      <c r="V506" t="s">
        <v>3023</v>
      </c>
      <c r="W506" t="s">
        <v>3022</v>
      </c>
      <c r="X506" t="s">
        <v>1374</v>
      </c>
      <c r="Y506" t="s">
        <v>1374</v>
      </c>
      <c r="Z506">
        <v>0</v>
      </c>
      <c r="AA506">
        <v>0</v>
      </c>
      <c r="AB506">
        <v>0</v>
      </c>
    </row>
    <row r="507" spans="1:28">
      <c r="A507" t="s">
        <v>3024</v>
      </c>
      <c r="B507" t="s">
        <v>3025</v>
      </c>
      <c r="D507">
        <v>0</v>
      </c>
      <c r="E507">
        <v>0.16</v>
      </c>
      <c r="F507" t="s">
        <v>1369</v>
      </c>
      <c r="G507" t="s">
        <v>1382</v>
      </c>
      <c r="H507">
        <v>0</v>
      </c>
      <c r="I507">
        <v>0</v>
      </c>
      <c r="J507">
        <v>0</v>
      </c>
      <c r="L507">
        <v>0</v>
      </c>
      <c r="M507">
        <v>0</v>
      </c>
      <c r="N507">
        <v>100</v>
      </c>
      <c r="O507" t="s">
        <v>1377</v>
      </c>
      <c r="Q507" t="s">
        <v>1377</v>
      </c>
      <c r="R507" t="s">
        <v>1328</v>
      </c>
      <c r="S507">
        <v>0</v>
      </c>
      <c r="T507" t="s">
        <v>2262</v>
      </c>
      <c r="U507" t="s">
        <v>1372</v>
      </c>
      <c r="V507" t="s">
        <v>3026</v>
      </c>
      <c r="W507" t="s">
        <v>3025</v>
      </c>
      <c r="X507" t="s">
        <v>1374</v>
      </c>
      <c r="Y507" t="s">
        <v>1374</v>
      </c>
      <c r="Z507">
        <v>0</v>
      </c>
      <c r="AA507">
        <v>0</v>
      </c>
      <c r="AB507">
        <v>0</v>
      </c>
    </row>
    <row r="508" spans="1:28">
      <c r="A508" t="s">
        <v>3027</v>
      </c>
      <c r="B508" t="s">
        <v>3028</v>
      </c>
      <c r="D508">
        <v>0</v>
      </c>
      <c r="E508">
        <v>3.78</v>
      </c>
      <c r="F508" t="s">
        <v>1369</v>
      </c>
      <c r="G508" t="s">
        <v>1377</v>
      </c>
      <c r="H508">
        <v>0</v>
      </c>
      <c r="I508">
        <v>0</v>
      </c>
      <c r="J508">
        <v>0</v>
      </c>
      <c r="L508">
        <v>0</v>
      </c>
      <c r="M508">
        <v>0</v>
      </c>
      <c r="N508">
        <v>1</v>
      </c>
      <c r="O508" t="s">
        <v>1377</v>
      </c>
      <c r="Q508" t="s">
        <v>1377</v>
      </c>
      <c r="R508" t="s">
        <v>1328</v>
      </c>
      <c r="S508">
        <v>0</v>
      </c>
      <c r="T508" t="s">
        <v>2262</v>
      </c>
      <c r="U508" t="s">
        <v>1372</v>
      </c>
      <c r="V508" t="s">
        <v>3029</v>
      </c>
      <c r="W508" t="s">
        <v>3028</v>
      </c>
      <c r="X508" t="s">
        <v>1374</v>
      </c>
      <c r="Y508" t="s">
        <v>1374</v>
      </c>
      <c r="Z508">
        <v>0</v>
      </c>
      <c r="AA508">
        <v>0</v>
      </c>
      <c r="AB508">
        <v>0</v>
      </c>
    </row>
    <row r="509" spans="1:28">
      <c r="A509" t="s">
        <v>3030</v>
      </c>
      <c r="B509" t="s">
        <v>3031</v>
      </c>
      <c r="D509">
        <v>0</v>
      </c>
      <c r="E509">
        <v>20.56</v>
      </c>
      <c r="F509" t="s">
        <v>1369</v>
      </c>
      <c r="G509" t="s">
        <v>1407</v>
      </c>
      <c r="H509">
        <v>0</v>
      </c>
      <c r="I509">
        <v>0</v>
      </c>
      <c r="J509">
        <v>0</v>
      </c>
      <c r="L509">
        <v>0</v>
      </c>
      <c r="M509">
        <v>0</v>
      </c>
      <c r="N509">
        <v>5800</v>
      </c>
      <c r="O509" t="s">
        <v>1408</v>
      </c>
      <c r="Q509" t="s">
        <v>1408</v>
      </c>
      <c r="R509" t="s">
        <v>1328</v>
      </c>
      <c r="S509">
        <v>0</v>
      </c>
      <c r="T509" t="s">
        <v>2262</v>
      </c>
      <c r="U509" t="s">
        <v>1372</v>
      </c>
      <c r="V509" t="s">
        <v>3032</v>
      </c>
      <c r="W509" t="s">
        <v>3031</v>
      </c>
      <c r="X509" t="s">
        <v>1374</v>
      </c>
      <c r="Y509" t="s">
        <v>1374</v>
      </c>
      <c r="Z509">
        <v>0</v>
      </c>
      <c r="AA509">
        <v>0</v>
      </c>
      <c r="AB509">
        <v>0</v>
      </c>
    </row>
    <row r="510" spans="1:28">
      <c r="A510" t="s">
        <v>3033</v>
      </c>
      <c r="B510" t="s">
        <v>3034</v>
      </c>
      <c r="D510">
        <v>0</v>
      </c>
      <c r="E510">
        <v>20.56</v>
      </c>
      <c r="F510" t="s">
        <v>1369</v>
      </c>
      <c r="G510" t="s">
        <v>1407</v>
      </c>
      <c r="H510">
        <v>0</v>
      </c>
      <c r="I510">
        <v>0</v>
      </c>
      <c r="J510">
        <v>0</v>
      </c>
      <c r="L510">
        <v>0</v>
      </c>
      <c r="M510">
        <v>0</v>
      </c>
      <c r="N510">
        <v>5800</v>
      </c>
      <c r="O510" t="s">
        <v>1408</v>
      </c>
      <c r="Q510" t="s">
        <v>1408</v>
      </c>
      <c r="R510" t="s">
        <v>1328</v>
      </c>
      <c r="S510">
        <v>0</v>
      </c>
      <c r="T510" t="s">
        <v>2262</v>
      </c>
      <c r="U510" t="s">
        <v>1372</v>
      </c>
      <c r="V510" t="s">
        <v>3035</v>
      </c>
      <c r="W510" t="s">
        <v>3034</v>
      </c>
      <c r="X510" t="s">
        <v>1374</v>
      </c>
      <c r="Y510" t="s">
        <v>1374</v>
      </c>
      <c r="Z510">
        <v>0</v>
      </c>
      <c r="AA510">
        <v>0</v>
      </c>
      <c r="AB510">
        <v>0</v>
      </c>
    </row>
    <row r="511" spans="1:28">
      <c r="A511" t="s">
        <v>3036</v>
      </c>
      <c r="B511" t="s">
        <v>3037</v>
      </c>
      <c r="D511">
        <v>0</v>
      </c>
      <c r="E511">
        <v>20.56</v>
      </c>
      <c r="F511" t="s">
        <v>1369</v>
      </c>
      <c r="G511" t="s">
        <v>1407</v>
      </c>
      <c r="H511">
        <v>0</v>
      </c>
      <c r="I511">
        <v>0</v>
      </c>
      <c r="J511">
        <v>0</v>
      </c>
      <c r="L511">
        <v>0</v>
      </c>
      <c r="M511">
        <v>0</v>
      </c>
      <c r="N511">
        <v>5800</v>
      </c>
      <c r="O511" t="s">
        <v>1408</v>
      </c>
      <c r="Q511" t="s">
        <v>1408</v>
      </c>
      <c r="R511" t="s">
        <v>1328</v>
      </c>
      <c r="S511">
        <v>0</v>
      </c>
      <c r="T511" t="s">
        <v>2262</v>
      </c>
      <c r="U511" t="s">
        <v>1372</v>
      </c>
      <c r="V511" t="s">
        <v>3038</v>
      </c>
      <c r="W511" t="s">
        <v>3037</v>
      </c>
      <c r="X511" t="s">
        <v>1374</v>
      </c>
      <c r="Y511" t="s">
        <v>1374</v>
      </c>
      <c r="Z511">
        <v>0</v>
      </c>
      <c r="AA511">
        <v>0</v>
      </c>
      <c r="AB511">
        <v>0</v>
      </c>
    </row>
    <row r="512" spans="1:28">
      <c r="A512" t="s">
        <v>3039</v>
      </c>
      <c r="B512" t="s">
        <v>3040</v>
      </c>
      <c r="D512">
        <v>0</v>
      </c>
      <c r="E512">
        <v>20.56</v>
      </c>
      <c r="F512" t="s">
        <v>1369</v>
      </c>
      <c r="G512" t="s">
        <v>1407</v>
      </c>
      <c r="H512">
        <v>0</v>
      </c>
      <c r="I512">
        <v>0</v>
      </c>
      <c r="J512">
        <v>0</v>
      </c>
      <c r="L512">
        <v>0</v>
      </c>
      <c r="M512">
        <v>0</v>
      </c>
      <c r="N512">
        <v>5800</v>
      </c>
      <c r="O512" t="s">
        <v>1408</v>
      </c>
      <c r="Q512" t="s">
        <v>1408</v>
      </c>
      <c r="R512" t="s">
        <v>1328</v>
      </c>
      <c r="S512">
        <v>0</v>
      </c>
      <c r="T512" t="s">
        <v>2262</v>
      </c>
      <c r="U512" t="s">
        <v>1372</v>
      </c>
      <c r="V512" t="s">
        <v>3041</v>
      </c>
      <c r="W512" t="s">
        <v>3040</v>
      </c>
      <c r="X512" t="s">
        <v>1374</v>
      </c>
      <c r="Y512" t="s">
        <v>1374</v>
      </c>
      <c r="Z512">
        <v>0</v>
      </c>
      <c r="AA512">
        <v>0</v>
      </c>
      <c r="AB512">
        <v>0</v>
      </c>
    </row>
    <row r="513" spans="1:28">
      <c r="A513" t="s">
        <v>3042</v>
      </c>
      <c r="B513" t="s">
        <v>3043</v>
      </c>
      <c r="D513">
        <v>0</v>
      </c>
      <c r="E513">
        <v>20.56</v>
      </c>
      <c r="F513" t="s">
        <v>1369</v>
      </c>
      <c r="G513" t="s">
        <v>1407</v>
      </c>
      <c r="H513">
        <v>0</v>
      </c>
      <c r="I513">
        <v>0</v>
      </c>
      <c r="J513">
        <v>0</v>
      </c>
      <c r="L513">
        <v>0</v>
      </c>
      <c r="M513">
        <v>0</v>
      </c>
      <c r="N513">
        <v>5800</v>
      </c>
      <c r="O513" t="s">
        <v>1408</v>
      </c>
      <c r="Q513" t="s">
        <v>1408</v>
      </c>
      <c r="R513" t="s">
        <v>1328</v>
      </c>
      <c r="S513">
        <v>0</v>
      </c>
      <c r="T513" t="s">
        <v>2262</v>
      </c>
      <c r="U513" t="s">
        <v>1372</v>
      </c>
      <c r="V513" t="s">
        <v>3044</v>
      </c>
      <c r="W513" t="s">
        <v>3043</v>
      </c>
      <c r="X513" t="s">
        <v>1374</v>
      </c>
      <c r="Y513" t="s">
        <v>1374</v>
      </c>
      <c r="Z513">
        <v>0</v>
      </c>
      <c r="AA513">
        <v>0</v>
      </c>
      <c r="AB513">
        <v>0</v>
      </c>
    </row>
    <row r="514" spans="1:28">
      <c r="A514" t="s">
        <v>3045</v>
      </c>
      <c r="B514" t="s">
        <v>3046</v>
      </c>
      <c r="D514">
        <v>0</v>
      </c>
      <c r="E514">
        <v>20.56</v>
      </c>
      <c r="F514" t="s">
        <v>1369</v>
      </c>
      <c r="G514" t="s">
        <v>1407</v>
      </c>
      <c r="H514">
        <v>0</v>
      </c>
      <c r="I514">
        <v>0</v>
      </c>
      <c r="J514">
        <v>0</v>
      </c>
      <c r="L514">
        <v>0</v>
      </c>
      <c r="M514">
        <v>0</v>
      </c>
      <c r="N514">
        <v>5800</v>
      </c>
      <c r="O514" t="s">
        <v>1408</v>
      </c>
      <c r="Q514" t="s">
        <v>1408</v>
      </c>
      <c r="R514" t="s">
        <v>1328</v>
      </c>
      <c r="S514">
        <v>0</v>
      </c>
      <c r="T514" t="s">
        <v>2262</v>
      </c>
      <c r="U514" t="s">
        <v>1372</v>
      </c>
      <c r="V514" t="s">
        <v>3047</v>
      </c>
      <c r="W514" t="s">
        <v>3046</v>
      </c>
      <c r="X514" t="s">
        <v>1374</v>
      </c>
      <c r="Y514" t="s">
        <v>1374</v>
      </c>
      <c r="Z514">
        <v>0</v>
      </c>
      <c r="AA514">
        <v>0</v>
      </c>
      <c r="AB514">
        <v>0</v>
      </c>
    </row>
    <row r="515" spans="1:28">
      <c r="A515" t="s">
        <v>3048</v>
      </c>
      <c r="B515" t="s">
        <v>3049</v>
      </c>
      <c r="D515">
        <v>0</v>
      </c>
      <c r="E515">
        <v>20.56</v>
      </c>
      <c r="F515" t="s">
        <v>1369</v>
      </c>
      <c r="G515" t="s">
        <v>1407</v>
      </c>
      <c r="H515">
        <v>0</v>
      </c>
      <c r="I515">
        <v>0</v>
      </c>
      <c r="J515">
        <v>0</v>
      </c>
      <c r="L515">
        <v>0</v>
      </c>
      <c r="M515">
        <v>0</v>
      </c>
      <c r="N515">
        <v>5800</v>
      </c>
      <c r="O515" t="s">
        <v>1408</v>
      </c>
      <c r="Q515" t="s">
        <v>1408</v>
      </c>
      <c r="R515" t="s">
        <v>1328</v>
      </c>
      <c r="S515">
        <v>0</v>
      </c>
      <c r="T515" t="s">
        <v>2262</v>
      </c>
      <c r="U515" t="s">
        <v>1372</v>
      </c>
      <c r="V515" t="s">
        <v>3050</v>
      </c>
      <c r="W515" t="s">
        <v>3049</v>
      </c>
      <c r="X515" t="s">
        <v>1374</v>
      </c>
      <c r="Y515" t="s">
        <v>1374</v>
      </c>
      <c r="Z515">
        <v>0</v>
      </c>
      <c r="AA515">
        <v>0</v>
      </c>
      <c r="AB515">
        <v>0</v>
      </c>
    </row>
    <row r="516" spans="1:28">
      <c r="A516" t="s">
        <v>3051</v>
      </c>
      <c r="B516" t="s">
        <v>3052</v>
      </c>
      <c r="D516">
        <v>0</v>
      </c>
      <c r="E516">
        <v>20.56</v>
      </c>
      <c r="F516" t="s">
        <v>1369</v>
      </c>
      <c r="G516" t="s">
        <v>1407</v>
      </c>
      <c r="H516">
        <v>0</v>
      </c>
      <c r="I516">
        <v>0</v>
      </c>
      <c r="J516">
        <v>0</v>
      </c>
      <c r="L516">
        <v>0</v>
      </c>
      <c r="M516">
        <v>0</v>
      </c>
      <c r="N516">
        <v>5800</v>
      </c>
      <c r="O516" t="s">
        <v>1408</v>
      </c>
      <c r="Q516" t="s">
        <v>1408</v>
      </c>
      <c r="R516" t="s">
        <v>1328</v>
      </c>
      <c r="S516">
        <v>0</v>
      </c>
      <c r="T516" t="s">
        <v>2262</v>
      </c>
      <c r="U516" t="s">
        <v>1372</v>
      </c>
      <c r="V516" t="s">
        <v>3053</v>
      </c>
      <c r="W516" t="s">
        <v>3052</v>
      </c>
      <c r="X516" t="s">
        <v>1374</v>
      </c>
      <c r="Y516" t="s">
        <v>1374</v>
      </c>
      <c r="Z516">
        <v>0</v>
      </c>
      <c r="AA516">
        <v>0</v>
      </c>
      <c r="AB516">
        <v>0</v>
      </c>
    </row>
    <row r="517" spans="1:28">
      <c r="A517" t="s">
        <v>3054</v>
      </c>
      <c r="B517" t="s">
        <v>3055</v>
      </c>
      <c r="D517">
        <v>0</v>
      </c>
      <c r="E517">
        <v>0.25</v>
      </c>
      <c r="F517" t="s">
        <v>1369</v>
      </c>
      <c r="G517" t="s">
        <v>2237</v>
      </c>
      <c r="H517">
        <v>0</v>
      </c>
      <c r="I517">
        <v>0</v>
      </c>
      <c r="J517">
        <v>0</v>
      </c>
      <c r="L517">
        <v>0</v>
      </c>
      <c r="M517">
        <v>0</v>
      </c>
      <c r="N517">
        <v>100</v>
      </c>
      <c r="O517" t="s">
        <v>3056</v>
      </c>
      <c r="Q517" t="s">
        <v>3056</v>
      </c>
      <c r="R517" t="s">
        <v>1328</v>
      </c>
      <c r="S517">
        <v>0</v>
      </c>
      <c r="T517" t="s">
        <v>2262</v>
      </c>
      <c r="U517" t="s">
        <v>1372</v>
      </c>
      <c r="V517" t="s">
        <v>3057</v>
      </c>
      <c r="W517" t="s">
        <v>3055</v>
      </c>
      <c r="X517" t="s">
        <v>1374</v>
      </c>
      <c r="Y517" t="s">
        <v>1374</v>
      </c>
      <c r="Z517">
        <v>0</v>
      </c>
      <c r="AA517">
        <v>0</v>
      </c>
      <c r="AB517">
        <v>0</v>
      </c>
    </row>
    <row r="518" spans="1:28">
      <c r="A518" t="s">
        <v>3058</v>
      </c>
      <c r="B518" t="s">
        <v>3059</v>
      </c>
      <c r="D518">
        <v>0</v>
      </c>
      <c r="E518">
        <v>0.31</v>
      </c>
      <c r="F518" t="s">
        <v>1369</v>
      </c>
      <c r="G518" t="s">
        <v>1382</v>
      </c>
      <c r="H518">
        <v>0</v>
      </c>
      <c r="I518">
        <v>0</v>
      </c>
      <c r="J518">
        <v>0</v>
      </c>
      <c r="L518">
        <v>0</v>
      </c>
      <c r="M518">
        <v>0</v>
      </c>
      <c r="N518">
        <v>50</v>
      </c>
      <c r="O518" t="s">
        <v>1377</v>
      </c>
      <c r="Q518" t="s">
        <v>1377</v>
      </c>
      <c r="R518" t="s">
        <v>1328</v>
      </c>
      <c r="S518">
        <v>0</v>
      </c>
      <c r="T518" t="s">
        <v>2262</v>
      </c>
      <c r="U518" t="s">
        <v>1372</v>
      </c>
      <c r="V518" t="s">
        <v>3060</v>
      </c>
      <c r="W518" t="s">
        <v>3059</v>
      </c>
      <c r="X518" t="s">
        <v>1374</v>
      </c>
      <c r="Y518" t="s">
        <v>1374</v>
      </c>
      <c r="Z518">
        <v>0</v>
      </c>
      <c r="AA518">
        <v>0</v>
      </c>
      <c r="AB518">
        <v>0</v>
      </c>
    </row>
    <row r="519" spans="1:28">
      <c r="A519" t="s">
        <v>3061</v>
      </c>
      <c r="B519" t="s">
        <v>3062</v>
      </c>
      <c r="D519">
        <v>0</v>
      </c>
      <c r="E519">
        <v>0.31</v>
      </c>
      <c r="F519" t="s">
        <v>1369</v>
      </c>
      <c r="G519" t="s">
        <v>1382</v>
      </c>
      <c r="H519">
        <v>0</v>
      </c>
      <c r="I519">
        <v>0</v>
      </c>
      <c r="J519">
        <v>0</v>
      </c>
      <c r="L519">
        <v>0</v>
      </c>
      <c r="M519">
        <v>0</v>
      </c>
      <c r="N519">
        <v>50</v>
      </c>
      <c r="O519" t="s">
        <v>1377</v>
      </c>
      <c r="Q519" t="s">
        <v>1377</v>
      </c>
      <c r="R519" t="s">
        <v>1328</v>
      </c>
      <c r="S519">
        <v>0</v>
      </c>
      <c r="T519" t="s">
        <v>2262</v>
      </c>
      <c r="U519" t="s">
        <v>1372</v>
      </c>
      <c r="V519" t="s">
        <v>3063</v>
      </c>
      <c r="W519" t="s">
        <v>3062</v>
      </c>
      <c r="X519" t="s">
        <v>1374</v>
      </c>
      <c r="Y519" t="s">
        <v>1374</v>
      </c>
      <c r="Z519">
        <v>0</v>
      </c>
      <c r="AA519">
        <v>0</v>
      </c>
      <c r="AB519">
        <v>0</v>
      </c>
    </row>
    <row r="520" spans="1:28">
      <c r="A520" t="s">
        <v>3064</v>
      </c>
      <c r="B520" t="s">
        <v>3065</v>
      </c>
      <c r="D520">
        <v>0</v>
      </c>
      <c r="E520">
        <v>0.31</v>
      </c>
      <c r="F520" t="s">
        <v>1369</v>
      </c>
      <c r="G520" t="s">
        <v>1382</v>
      </c>
      <c r="H520">
        <v>0</v>
      </c>
      <c r="I520">
        <v>0</v>
      </c>
      <c r="J520">
        <v>0</v>
      </c>
      <c r="L520">
        <v>0</v>
      </c>
      <c r="M520">
        <v>0</v>
      </c>
      <c r="N520">
        <v>50</v>
      </c>
      <c r="O520" t="s">
        <v>1377</v>
      </c>
      <c r="Q520" t="s">
        <v>1377</v>
      </c>
      <c r="R520" t="s">
        <v>1328</v>
      </c>
      <c r="S520">
        <v>0</v>
      </c>
      <c r="T520" t="s">
        <v>2262</v>
      </c>
      <c r="U520" t="s">
        <v>1372</v>
      </c>
      <c r="V520" t="s">
        <v>3066</v>
      </c>
      <c r="W520" t="s">
        <v>3065</v>
      </c>
      <c r="X520" t="s">
        <v>1374</v>
      </c>
      <c r="Y520" t="s">
        <v>1374</v>
      </c>
      <c r="Z520">
        <v>0</v>
      </c>
      <c r="AA520">
        <v>0</v>
      </c>
      <c r="AB520">
        <v>0</v>
      </c>
    </row>
    <row r="521" spans="1:28">
      <c r="A521" t="s">
        <v>3067</v>
      </c>
      <c r="B521" t="s">
        <v>3068</v>
      </c>
      <c r="D521">
        <v>0</v>
      </c>
      <c r="E521">
        <v>0.31</v>
      </c>
      <c r="F521" t="s">
        <v>1369</v>
      </c>
      <c r="G521" t="s">
        <v>1382</v>
      </c>
      <c r="H521">
        <v>0</v>
      </c>
      <c r="I521">
        <v>0</v>
      </c>
      <c r="J521">
        <v>0</v>
      </c>
      <c r="L521">
        <v>0</v>
      </c>
      <c r="M521">
        <v>0</v>
      </c>
      <c r="N521">
        <v>50</v>
      </c>
      <c r="O521" t="s">
        <v>1377</v>
      </c>
      <c r="Q521" t="s">
        <v>1377</v>
      </c>
      <c r="R521" t="s">
        <v>1328</v>
      </c>
      <c r="S521">
        <v>0</v>
      </c>
      <c r="T521" t="s">
        <v>2262</v>
      </c>
      <c r="U521" t="s">
        <v>1372</v>
      </c>
      <c r="V521" t="s">
        <v>3069</v>
      </c>
      <c r="W521" t="s">
        <v>3068</v>
      </c>
      <c r="X521" t="s">
        <v>1374</v>
      </c>
      <c r="Y521" t="s">
        <v>1374</v>
      </c>
      <c r="Z521">
        <v>0</v>
      </c>
      <c r="AA521">
        <v>0</v>
      </c>
      <c r="AB521">
        <v>0</v>
      </c>
    </row>
    <row r="522" spans="1:28">
      <c r="A522" t="s">
        <v>3070</v>
      </c>
      <c r="B522" t="s">
        <v>3071</v>
      </c>
      <c r="D522">
        <v>0</v>
      </c>
      <c r="E522">
        <v>0.31</v>
      </c>
      <c r="F522" t="s">
        <v>1369</v>
      </c>
      <c r="G522" t="s">
        <v>1382</v>
      </c>
      <c r="H522">
        <v>0</v>
      </c>
      <c r="I522">
        <v>0</v>
      </c>
      <c r="J522">
        <v>0</v>
      </c>
      <c r="L522">
        <v>0</v>
      </c>
      <c r="M522">
        <v>0</v>
      </c>
      <c r="N522">
        <v>50</v>
      </c>
      <c r="O522" t="s">
        <v>1377</v>
      </c>
      <c r="Q522" t="s">
        <v>1377</v>
      </c>
      <c r="R522" t="s">
        <v>1328</v>
      </c>
      <c r="S522">
        <v>0</v>
      </c>
      <c r="T522" t="s">
        <v>2262</v>
      </c>
      <c r="U522" t="s">
        <v>1372</v>
      </c>
      <c r="V522" t="s">
        <v>3072</v>
      </c>
      <c r="W522" t="s">
        <v>3071</v>
      </c>
      <c r="X522" t="s">
        <v>1374</v>
      </c>
      <c r="Y522" t="s">
        <v>1374</v>
      </c>
      <c r="Z522">
        <v>0</v>
      </c>
      <c r="AA522">
        <v>0</v>
      </c>
      <c r="AB522">
        <v>0</v>
      </c>
    </row>
    <row r="523" spans="1:28">
      <c r="A523" t="s">
        <v>3073</v>
      </c>
      <c r="B523" t="s">
        <v>3074</v>
      </c>
      <c r="D523">
        <v>0</v>
      </c>
      <c r="E523">
        <v>0.31</v>
      </c>
      <c r="F523" t="s">
        <v>1369</v>
      </c>
      <c r="G523" t="s">
        <v>1382</v>
      </c>
      <c r="H523">
        <v>0</v>
      </c>
      <c r="I523">
        <v>0</v>
      </c>
      <c r="J523">
        <v>0</v>
      </c>
      <c r="L523">
        <v>0</v>
      </c>
      <c r="M523">
        <v>0</v>
      </c>
      <c r="N523">
        <v>50</v>
      </c>
      <c r="O523" t="s">
        <v>1377</v>
      </c>
      <c r="Q523" t="s">
        <v>1377</v>
      </c>
      <c r="R523" t="s">
        <v>1328</v>
      </c>
      <c r="S523">
        <v>0</v>
      </c>
      <c r="T523" t="s">
        <v>2262</v>
      </c>
      <c r="U523" t="s">
        <v>1372</v>
      </c>
      <c r="V523" t="s">
        <v>3075</v>
      </c>
      <c r="W523" t="s">
        <v>3074</v>
      </c>
      <c r="X523" t="s">
        <v>1374</v>
      </c>
      <c r="Y523" t="s">
        <v>1374</v>
      </c>
      <c r="Z523">
        <v>0</v>
      </c>
      <c r="AA523">
        <v>0</v>
      </c>
      <c r="AB523">
        <v>0</v>
      </c>
    </row>
    <row r="524" spans="1:28">
      <c r="A524" t="s">
        <v>3076</v>
      </c>
      <c r="B524" t="s">
        <v>3077</v>
      </c>
      <c r="D524">
        <v>0</v>
      </c>
      <c r="E524">
        <v>0.31</v>
      </c>
      <c r="F524" t="s">
        <v>1369</v>
      </c>
      <c r="G524" t="s">
        <v>1382</v>
      </c>
      <c r="H524">
        <v>0</v>
      </c>
      <c r="I524">
        <v>0</v>
      </c>
      <c r="J524">
        <v>0</v>
      </c>
      <c r="L524">
        <v>0</v>
      </c>
      <c r="M524">
        <v>0</v>
      </c>
      <c r="N524">
        <v>50</v>
      </c>
      <c r="O524" t="s">
        <v>1377</v>
      </c>
      <c r="Q524" t="s">
        <v>1377</v>
      </c>
      <c r="R524" t="s">
        <v>1328</v>
      </c>
      <c r="S524">
        <v>0</v>
      </c>
      <c r="T524" t="s">
        <v>2262</v>
      </c>
      <c r="U524" t="s">
        <v>1372</v>
      </c>
      <c r="V524" t="s">
        <v>3078</v>
      </c>
      <c r="W524" t="s">
        <v>3077</v>
      </c>
      <c r="X524" t="s">
        <v>1374</v>
      </c>
      <c r="Y524" t="s">
        <v>1374</v>
      </c>
      <c r="Z524">
        <v>0</v>
      </c>
      <c r="AA524">
        <v>0</v>
      </c>
      <c r="AB524">
        <v>0</v>
      </c>
    </row>
    <row r="525" spans="1:28">
      <c r="A525" t="s">
        <v>3079</v>
      </c>
      <c r="B525" t="s">
        <v>3080</v>
      </c>
      <c r="D525">
        <v>0</v>
      </c>
      <c r="E525">
        <v>0.31</v>
      </c>
      <c r="F525" t="s">
        <v>1369</v>
      </c>
      <c r="G525" t="s">
        <v>1382</v>
      </c>
      <c r="H525">
        <v>0</v>
      </c>
      <c r="I525">
        <v>0</v>
      </c>
      <c r="J525">
        <v>0</v>
      </c>
      <c r="L525">
        <v>0</v>
      </c>
      <c r="M525">
        <v>0</v>
      </c>
      <c r="N525">
        <v>50</v>
      </c>
      <c r="O525" t="s">
        <v>1377</v>
      </c>
      <c r="Q525" t="s">
        <v>1377</v>
      </c>
      <c r="R525" t="s">
        <v>1328</v>
      </c>
      <c r="S525">
        <v>0</v>
      </c>
      <c r="T525" t="s">
        <v>2262</v>
      </c>
      <c r="U525" t="s">
        <v>1372</v>
      </c>
      <c r="V525" t="s">
        <v>3081</v>
      </c>
      <c r="W525" t="s">
        <v>3080</v>
      </c>
      <c r="X525" t="s">
        <v>1374</v>
      </c>
      <c r="Y525" t="s">
        <v>1374</v>
      </c>
      <c r="Z525">
        <v>0</v>
      </c>
      <c r="AA525">
        <v>0</v>
      </c>
      <c r="AB525">
        <v>0</v>
      </c>
    </row>
    <row r="526" spans="1:28">
      <c r="A526" t="s">
        <v>3082</v>
      </c>
      <c r="B526" t="s">
        <v>3083</v>
      </c>
      <c r="D526">
        <v>0</v>
      </c>
      <c r="E526">
        <v>1</v>
      </c>
      <c r="F526" t="s">
        <v>1369</v>
      </c>
      <c r="G526" t="s">
        <v>1382</v>
      </c>
      <c r="H526">
        <v>0</v>
      </c>
      <c r="I526">
        <v>0</v>
      </c>
      <c r="J526">
        <v>0</v>
      </c>
      <c r="L526">
        <v>0</v>
      </c>
      <c r="M526">
        <v>0</v>
      </c>
      <c r="N526">
        <v>50</v>
      </c>
      <c r="O526" t="s">
        <v>1377</v>
      </c>
      <c r="Q526" t="s">
        <v>1377</v>
      </c>
      <c r="R526" t="s">
        <v>1328</v>
      </c>
      <c r="S526">
        <v>0</v>
      </c>
      <c r="T526" t="s">
        <v>2262</v>
      </c>
      <c r="U526" t="s">
        <v>1372</v>
      </c>
      <c r="V526" t="s">
        <v>3084</v>
      </c>
      <c r="W526" t="s">
        <v>3083</v>
      </c>
      <c r="X526" t="s">
        <v>1374</v>
      </c>
      <c r="Y526" t="s">
        <v>1374</v>
      </c>
      <c r="Z526">
        <v>0</v>
      </c>
      <c r="AA526">
        <v>0</v>
      </c>
      <c r="AB526">
        <v>0</v>
      </c>
    </row>
    <row r="527" spans="1:28">
      <c r="A527" t="s">
        <v>3085</v>
      </c>
      <c r="B527" t="s">
        <v>3086</v>
      </c>
      <c r="D527">
        <v>0</v>
      </c>
      <c r="E527">
        <v>1</v>
      </c>
      <c r="F527" t="s">
        <v>1369</v>
      </c>
      <c r="G527" t="s">
        <v>1382</v>
      </c>
      <c r="H527">
        <v>0</v>
      </c>
      <c r="I527">
        <v>0</v>
      </c>
      <c r="J527">
        <v>0</v>
      </c>
      <c r="L527">
        <v>0</v>
      </c>
      <c r="M527">
        <v>0</v>
      </c>
      <c r="N527">
        <v>50</v>
      </c>
      <c r="O527" t="s">
        <v>1377</v>
      </c>
      <c r="Q527" t="s">
        <v>1377</v>
      </c>
      <c r="R527" t="s">
        <v>1328</v>
      </c>
      <c r="S527">
        <v>0</v>
      </c>
      <c r="T527" t="s">
        <v>2262</v>
      </c>
      <c r="U527" t="s">
        <v>1372</v>
      </c>
      <c r="V527" t="s">
        <v>3087</v>
      </c>
      <c r="W527" t="s">
        <v>3086</v>
      </c>
      <c r="X527" t="s">
        <v>1374</v>
      </c>
      <c r="Y527" t="s">
        <v>1374</v>
      </c>
      <c r="Z527">
        <v>0</v>
      </c>
      <c r="AA527">
        <v>0</v>
      </c>
      <c r="AB527">
        <v>0</v>
      </c>
    </row>
    <row r="528" spans="1:28">
      <c r="A528" t="s">
        <v>3088</v>
      </c>
      <c r="B528" t="s">
        <v>3089</v>
      </c>
      <c r="D528">
        <v>0</v>
      </c>
      <c r="E528">
        <v>1</v>
      </c>
      <c r="F528" t="s">
        <v>1369</v>
      </c>
      <c r="G528" t="s">
        <v>1382</v>
      </c>
      <c r="H528">
        <v>0</v>
      </c>
      <c r="I528">
        <v>0</v>
      </c>
      <c r="J528">
        <v>0</v>
      </c>
      <c r="L528">
        <v>0</v>
      </c>
      <c r="M528">
        <v>0</v>
      </c>
      <c r="N528">
        <v>50</v>
      </c>
      <c r="O528" t="s">
        <v>1377</v>
      </c>
      <c r="Q528" t="s">
        <v>1377</v>
      </c>
      <c r="R528" t="s">
        <v>1328</v>
      </c>
      <c r="S528">
        <v>0</v>
      </c>
      <c r="T528" t="s">
        <v>2262</v>
      </c>
      <c r="U528" t="s">
        <v>1372</v>
      </c>
      <c r="V528" t="s">
        <v>3090</v>
      </c>
      <c r="W528" t="s">
        <v>3089</v>
      </c>
      <c r="X528" t="s">
        <v>1374</v>
      </c>
      <c r="Y528" t="s">
        <v>1374</v>
      </c>
      <c r="Z528">
        <v>0</v>
      </c>
      <c r="AA528">
        <v>0</v>
      </c>
      <c r="AB528">
        <v>0</v>
      </c>
    </row>
    <row r="529" spans="1:28">
      <c r="A529" t="s">
        <v>3091</v>
      </c>
      <c r="B529" t="s">
        <v>3092</v>
      </c>
      <c r="D529">
        <v>0</v>
      </c>
      <c r="E529">
        <v>1</v>
      </c>
      <c r="F529" t="s">
        <v>1369</v>
      </c>
      <c r="G529" t="s">
        <v>1382</v>
      </c>
      <c r="H529">
        <v>0</v>
      </c>
      <c r="I529">
        <v>0</v>
      </c>
      <c r="J529">
        <v>0</v>
      </c>
      <c r="L529">
        <v>0</v>
      </c>
      <c r="M529">
        <v>0</v>
      </c>
      <c r="N529">
        <v>50</v>
      </c>
      <c r="O529" t="s">
        <v>1377</v>
      </c>
      <c r="Q529" t="s">
        <v>1377</v>
      </c>
      <c r="R529" t="s">
        <v>1328</v>
      </c>
      <c r="S529">
        <v>0</v>
      </c>
      <c r="T529" t="s">
        <v>2262</v>
      </c>
      <c r="U529" t="s">
        <v>1372</v>
      </c>
      <c r="V529" t="s">
        <v>3093</v>
      </c>
      <c r="W529" t="s">
        <v>3092</v>
      </c>
      <c r="X529" t="s">
        <v>1374</v>
      </c>
      <c r="Y529" t="s">
        <v>1374</v>
      </c>
      <c r="Z529">
        <v>0</v>
      </c>
      <c r="AA529">
        <v>0</v>
      </c>
      <c r="AB529">
        <v>0</v>
      </c>
    </row>
    <row r="530" spans="1:28">
      <c r="A530" t="s">
        <v>3094</v>
      </c>
      <c r="B530" t="s">
        <v>3095</v>
      </c>
      <c r="D530">
        <v>0</v>
      </c>
      <c r="E530">
        <v>3.78</v>
      </c>
      <c r="F530" t="s">
        <v>1369</v>
      </c>
      <c r="G530" t="s">
        <v>1377</v>
      </c>
      <c r="H530">
        <v>0</v>
      </c>
      <c r="I530">
        <v>0</v>
      </c>
      <c r="J530">
        <v>0</v>
      </c>
      <c r="L530">
        <v>0</v>
      </c>
      <c r="M530">
        <v>0</v>
      </c>
      <c r="N530">
        <v>1</v>
      </c>
      <c r="O530" t="s">
        <v>1377</v>
      </c>
      <c r="Q530" t="s">
        <v>1377</v>
      </c>
      <c r="R530" t="s">
        <v>1328</v>
      </c>
      <c r="S530">
        <v>0</v>
      </c>
      <c r="T530" t="s">
        <v>2262</v>
      </c>
      <c r="U530" t="s">
        <v>1372</v>
      </c>
      <c r="V530" t="s">
        <v>3096</v>
      </c>
      <c r="W530" t="s">
        <v>3095</v>
      </c>
      <c r="X530" t="s">
        <v>1374</v>
      </c>
      <c r="Y530" t="s">
        <v>1374</v>
      </c>
      <c r="Z530">
        <v>0</v>
      </c>
      <c r="AA530">
        <v>0</v>
      </c>
      <c r="AB530">
        <v>0</v>
      </c>
    </row>
    <row r="531" spans="1:28">
      <c r="A531" t="s">
        <v>3097</v>
      </c>
      <c r="B531" t="s">
        <v>3098</v>
      </c>
      <c r="D531">
        <v>0</v>
      </c>
      <c r="E531">
        <v>4.1900000000000004</v>
      </c>
      <c r="F531" t="s">
        <v>1369</v>
      </c>
      <c r="G531" t="s">
        <v>1407</v>
      </c>
      <c r="H531">
        <v>0</v>
      </c>
      <c r="I531">
        <v>0</v>
      </c>
      <c r="J531">
        <v>0</v>
      </c>
      <c r="L531">
        <v>0</v>
      </c>
      <c r="M531">
        <v>0</v>
      </c>
      <c r="N531">
        <v>3000</v>
      </c>
      <c r="O531" t="s">
        <v>1408</v>
      </c>
      <c r="Q531" t="s">
        <v>1408</v>
      </c>
      <c r="R531" t="s">
        <v>1328</v>
      </c>
      <c r="S531">
        <v>0</v>
      </c>
      <c r="T531" t="s">
        <v>2262</v>
      </c>
      <c r="U531" t="s">
        <v>1372</v>
      </c>
      <c r="V531" t="s">
        <v>3099</v>
      </c>
      <c r="W531" t="s">
        <v>3098</v>
      </c>
      <c r="X531" t="s">
        <v>1374</v>
      </c>
      <c r="Y531" t="s">
        <v>1374</v>
      </c>
      <c r="Z531">
        <v>0</v>
      </c>
      <c r="AA531">
        <v>0</v>
      </c>
      <c r="AB531">
        <v>0</v>
      </c>
    </row>
    <row r="532" spans="1:28">
      <c r="A532" t="s">
        <v>3100</v>
      </c>
      <c r="B532" t="s">
        <v>3101</v>
      </c>
      <c r="D532">
        <v>0</v>
      </c>
      <c r="E532">
        <v>0.49</v>
      </c>
      <c r="F532" t="s">
        <v>1369</v>
      </c>
      <c r="G532" t="s">
        <v>1616</v>
      </c>
      <c r="H532">
        <v>0</v>
      </c>
      <c r="I532">
        <v>0</v>
      </c>
      <c r="J532">
        <v>0</v>
      </c>
      <c r="L532">
        <v>0</v>
      </c>
      <c r="M532">
        <v>0</v>
      </c>
      <c r="N532">
        <v>500000</v>
      </c>
      <c r="O532" t="s">
        <v>1408</v>
      </c>
      <c r="Q532" t="s">
        <v>1408</v>
      </c>
      <c r="R532" t="s">
        <v>1328</v>
      </c>
      <c r="S532">
        <v>0</v>
      </c>
      <c r="T532" t="s">
        <v>2262</v>
      </c>
      <c r="U532" t="s">
        <v>1372</v>
      </c>
      <c r="V532" t="s">
        <v>3102</v>
      </c>
      <c r="W532" t="s">
        <v>3101</v>
      </c>
      <c r="X532" t="s">
        <v>1374</v>
      </c>
      <c r="Y532" t="s">
        <v>1374</v>
      </c>
      <c r="Z532">
        <v>0</v>
      </c>
      <c r="AA532">
        <v>0</v>
      </c>
      <c r="AB532">
        <v>0</v>
      </c>
    </row>
    <row r="533" spans="1:28">
      <c r="A533" t="s">
        <v>3103</v>
      </c>
      <c r="B533" t="s">
        <v>3104</v>
      </c>
      <c r="D533">
        <v>0</v>
      </c>
      <c r="E533">
        <v>0.88</v>
      </c>
      <c r="F533" t="s">
        <v>1369</v>
      </c>
      <c r="G533" t="s">
        <v>1616</v>
      </c>
      <c r="H533">
        <v>0</v>
      </c>
      <c r="I533">
        <v>0</v>
      </c>
      <c r="J533">
        <v>0</v>
      </c>
      <c r="L533">
        <v>0</v>
      </c>
      <c r="M533">
        <v>0</v>
      </c>
      <c r="N533">
        <v>350000</v>
      </c>
      <c r="O533" t="s">
        <v>1408</v>
      </c>
      <c r="Q533" t="s">
        <v>1408</v>
      </c>
      <c r="R533" t="s">
        <v>1328</v>
      </c>
      <c r="S533">
        <v>0</v>
      </c>
      <c r="T533" t="s">
        <v>2262</v>
      </c>
      <c r="U533" t="s">
        <v>1372</v>
      </c>
      <c r="V533" t="s">
        <v>3105</v>
      </c>
      <c r="W533" t="s">
        <v>3104</v>
      </c>
      <c r="X533" t="s">
        <v>1374</v>
      </c>
      <c r="Y533" t="s">
        <v>1374</v>
      </c>
      <c r="Z533">
        <v>0</v>
      </c>
      <c r="AA533">
        <v>0</v>
      </c>
      <c r="AB533">
        <v>0</v>
      </c>
    </row>
    <row r="534" spans="1:28">
      <c r="A534" t="s">
        <v>3106</v>
      </c>
      <c r="B534" t="s">
        <v>3107</v>
      </c>
      <c r="D534">
        <v>0</v>
      </c>
      <c r="E534">
        <v>64.89</v>
      </c>
      <c r="F534" t="s">
        <v>1369</v>
      </c>
      <c r="G534" t="s">
        <v>1616</v>
      </c>
      <c r="H534">
        <v>0</v>
      </c>
      <c r="I534">
        <v>0</v>
      </c>
      <c r="J534">
        <v>0</v>
      </c>
      <c r="L534">
        <v>0</v>
      </c>
      <c r="M534">
        <v>0</v>
      </c>
      <c r="N534">
        <v>100000</v>
      </c>
      <c r="O534" t="s">
        <v>1408</v>
      </c>
      <c r="Q534" t="s">
        <v>1408</v>
      </c>
      <c r="R534" t="s">
        <v>1328</v>
      </c>
      <c r="S534">
        <v>0</v>
      </c>
      <c r="T534" t="s">
        <v>2262</v>
      </c>
      <c r="U534" t="s">
        <v>1372</v>
      </c>
      <c r="V534" t="s">
        <v>3108</v>
      </c>
      <c r="W534" t="s">
        <v>3107</v>
      </c>
      <c r="X534" t="s">
        <v>1374</v>
      </c>
      <c r="Y534" t="s">
        <v>1374</v>
      </c>
      <c r="Z534">
        <v>0</v>
      </c>
      <c r="AA534">
        <v>0</v>
      </c>
      <c r="AB534">
        <v>0</v>
      </c>
    </row>
    <row r="535" spans="1:28">
      <c r="A535" t="s">
        <v>3109</v>
      </c>
      <c r="B535" t="s">
        <v>3110</v>
      </c>
      <c r="D535">
        <v>0</v>
      </c>
      <c r="E535">
        <v>61.11</v>
      </c>
      <c r="F535" t="s">
        <v>1369</v>
      </c>
      <c r="G535" t="s">
        <v>1616</v>
      </c>
      <c r="H535">
        <v>0</v>
      </c>
      <c r="I535">
        <v>0</v>
      </c>
      <c r="J535">
        <v>0</v>
      </c>
      <c r="L535">
        <v>0</v>
      </c>
      <c r="M535">
        <v>0</v>
      </c>
      <c r="N535">
        <v>75000</v>
      </c>
      <c r="O535" t="s">
        <v>1408</v>
      </c>
      <c r="Q535" t="s">
        <v>1408</v>
      </c>
      <c r="R535" t="s">
        <v>1328</v>
      </c>
      <c r="S535">
        <v>0</v>
      </c>
      <c r="T535" t="s">
        <v>2262</v>
      </c>
      <c r="U535" t="s">
        <v>1372</v>
      </c>
      <c r="V535" t="s">
        <v>3111</v>
      </c>
      <c r="W535" t="s">
        <v>3110</v>
      </c>
      <c r="X535" t="s">
        <v>1374</v>
      </c>
      <c r="Y535" t="s">
        <v>1374</v>
      </c>
      <c r="Z535">
        <v>0</v>
      </c>
      <c r="AA535">
        <v>0</v>
      </c>
      <c r="AB535">
        <v>0</v>
      </c>
    </row>
    <row r="536" spans="1:28">
      <c r="A536" t="s">
        <v>3112</v>
      </c>
      <c r="B536" t="s">
        <v>3113</v>
      </c>
      <c r="D536">
        <v>0</v>
      </c>
      <c r="E536">
        <v>90.72</v>
      </c>
      <c r="F536" t="s">
        <v>1369</v>
      </c>
      <c r="G536" t="s">
        <v>1616</v>
      </c>
      <c r="H536">
        <v>0</v>
      </c>
      <c r="I536">
        <v>0</v>
      </c>
      <c r="J536">
        <v>0</v>
      </c>
      <c r="L536">
        <v>0</v>
      </c>
      <c r="M536">
        <v>0</v>
      </c>
      <c r="N536">
        <v>75000</v>
      </c>
      <c r="O536" t="s">
        <v>1408</v>
      </c>
      <c r="Q536" t="s">
        <v>1408</v>
      </c>
      <c r="R536" t="s">
        <v>1328</v>
      </c>
      <c r="S536">
        <v>0</v>
      </c>
      <c r="T536" t="s">
        <v>2262</v>
      </c>
      <c r="U536" t="s">
        <v>1372</v>
      </c>
      <c r="V536" t="s">
        <v>3114</v>
      </c>
      <c r="W536" t="s">
        <v>3113</v>
      </c>
      <c r="X536" t="s">
        <v>1374</v>
      </c>
      <c r="Y536" t="s">
        <v>1374</v>
      </c>
      <c r="Z536">
        <v>0</v>
      </c>
      <c r="AA536">
        <v>0</v>
      </c>
      <c r="AB536">
        <v>0</v>
      </c>
    </row>
    <row r="537" spans="1:28">
      <c r="A537" t="s">
        <v>3115</v>
      </c>
      <c r="B537" t="s">
        <v>3116</v>
      </c>
      <c r="D537">
        <v>0</v>
      </c>
      <c r="E537">
        <v>88.83</v>
      </c>
      <c r="F537" t="s">
        <v>1369</v>
      </c>
      <c r="G537" t="s">
        <v>1616</v>
      </c>
      <c r="H537">
        <v>0</v>
      </c>
      <c r="I537">
        <v>0</v>
      </c>
      <c r="J537">
        <v>0</v>
      </c>
      <c r="L537">
        <v>0</v>
      </c>
      <c r="M537">
        <v>0</v>
      </c>
      <c r="N537">
        <v>100000</v>
      </c>
      <c r="O537" t="s">
        <v>1408</v>
      </c>
      <c r="Q537" t="s">
        <v>1408</v>
      </c>
      <c r="R537" t="s">
        <v>1328</v>
      </c>
      <c r="S537">
        <v>0</v>
      </c>
      <c r="T537" t="s">
        <v>2262</v>
      </c>
      <c r="U537" t="s">
        <v>1372</v>
      </c>
      <c r="V537" t="s">
        <v>3117</v>
      </c>
      <c r="W537" t="s">
        <v>3116</v>
      </c>
      <c r="X537" t="s">
        <v>1374</v>
      </c>
      <c r="Y537" t="s">
        <v>1374</v>
      </c>
      <c r="Z537">
        <v>0</v>
      </c>
      <c r="AA537">
        <v>0</v>
      </c>
      <c r="AB537">
        <v>0</v>
      </c>
    </row>
    <row r="538" spans="1:28">
      <c r="A538" t="s">
        <v>3118</v>
      </c>
      <c r="B538" t="s">
        <v>3119</v>
      </c>
      <c r="D538">
        <v>0</v>
      </c>
      <c r="E538">
        <v>84.44</v>
      </c>
      <c r="F538" t="s">
        <v>1369</v>
      </c>
      <c r="G538" t="s">
        <v>1616</v>
      </c>
      <c r="H538">
        <v>0</v>
      </c>
      <c r="I538">
        <v>0</v>
      </c>
      <c r="J538">
        <v>0</v>
      </c>
      <c r="L538">
        <v>0</v>
      </c>
      <c r="M538">
        <v>0</v>
      </c>
      <c r="N538">
        <v>75000</v>
      </c>
      <c r="O538" t="s">
        <v>1408</v>
      </c>
      <c r="Q538" t="s">
        <v>1408</v>
      </c>
      <c r="R538" t="s">
        <v>1328</v>
      </c>
      <c r="S538">
        <v>0</v>
      </c>
      <c r="T538" t="s">
        <v>2262</v>
      </c>
      <c r="U538" t="s">
        <v>1372</v>
      </c>
      <c r="V538" t="s">
        <v>3120</v>
      </c>
      <c r="W538" t="s">
        <v>3119</v>
      </c>
      <c r="X538" t="s">
        <v>1374</v>
      </c>
      <c r="Y538" t="s">
        <v>1374</v>
      </c>
      <c r="Z538">
        <v>0</v>
      </c>
      <c r="AA538">
        <v>0</v>
      </c>
      <c r="AB538">
        <v>0</v>
      </c>
    </row>
    <row r="539" spans="1:28">
      <c r="A539" t="s">
        <v>3121</v>
      </c>
      <c r="B539" t="s">
        <v>3122</v>
      </c>
      <c r="D539">
        <v>0</v>
      </c>
      <c r="E539">
        <v>124.11</v>
      </c>
      <c r="F539" t="s">
        <v>1369</v>
      </c>
      <c r="G539" t="s">
        <v>1616</v>
      </c>
      <c r="H539">
        <v>0</v>
      </c>
      <c r="I539">
        <v>0</v>
      </c>
      <c r="J539">
        <v>0</v>
      </c>
      <c r="L539">
        <v>0</v>
      </c>
      <c r="M539">
        <v>0</v>
      </c>
      <c r="N539">
        <v>75000</v>
      </c>
      <c r="O539" t="s">
        <v>1408</v>
      </c>
      <c r="Q539" t="s">
        <v>1408</v>
      </c>
      <c r="R539" t="s">
        <v>1328</v>
      </c>
      <c r="S539">
        <v>0</v>
      </c>
      <c r="T539" t="s">
        <v>2262</v>
      </c>
      <c r="U539" t="s">
        <v>1372</v>
      </c>
      <c r="V539" t="s">
        <v>3123</v>
      </c>
      <c r="W539" t="s">
        <v>3122</v>
      </c>
      <c r="X539" t="s">
        <v>1374</v>
      </c>
      <c r="Y539" t="s">
        <v>1374</v>
      </c>
      <c r="Z539">
        <v>0</v>
      </c>
      <c r="AA539">
        <v>0</v>
      </c>
      <c r="AB539">
        <v>0</v>
      </c>
    </row>
    <row r="540" spans="1:28">
      <c r="A540" t="s">
        <v>3124</v>
      </c>
      <c r="B540" t="s">
        <v>3125</v>
      </c>
      <c r="D540">
        <v>0</v>
      </c>
      <c r="E540">
        <v>11.84</v>
      </c>
      <c r="F540" t="s">
        <v>1369</v>
      </c>
      <c r="G540" t="s">
        <v>1616</v>
      </c>
      <c r="H540">
        <v>0</v>
      </c>
      <c r="I540">
        <v>0</v>
      </c>
      <c r="J540">
        <v>0</v>
      </c>
      <c r="L540">
        <v>0</v>
      </c>
      <c r="M540">
        <v>0</v>
      </c>
      <c r="N540">
        <v>50000</v>
      </c>
      <c r="O540" t="s">
        <v>1408</v>
      </c>
      <c r="Q540" t="s">
        <v>1408</v>
      </c>
      <c r="R540" t="s">
        <v>1328</v>
      </c>
      <c r="S540">
        <v>0</v>
      </c>
      <c r="T540" t="s">
        <v>2262</v>
      </c>
      <c r="U540" t="s">
        <v>1372</v>
      </c>
      <c r="V540" t="s">
        <v>3126</v>
      </c>
      <c r="W540" t="s">
        <v>3125</v>
      </c>
      <c r="X540" t="s">
        <v>1374</v>
      </c>
      <c r="Y540" t="s">
        <v>1374</v>
      </c>
      <c r="Z540">
        <v>0</v>
      </c>
      <c r="AA540">
        <v>0</v>
      </c>
      <c r="AB540">
        <v>0</v>
      </c>
    </row>
    <row r="541" spans="1:28">
      <c r="A541" t="s">
        <v>3127</v>
      </c>
      <c r="B541" t="s">
        <v>3128</v>
      </c>
      <c r="D541">
        <v>0</v>
      </c>
      <c r="E541">
        <v>16.95</v>
      </c>
      <c r="F541" t="s">
        <v>1369</v>
      </c>
      <c r="G541" t="s">
        <v>1616</v>
      </c>
      <c r="H541">
        <v>0</v>
      </c>
      <c r="I541">
        <v>0</v>
      </c>
      <c r="J541">
        <v>0</v>
      </c>
      <c r="L541">
        <v>0</v>
      </c>
      <c r="M541">
        <v>0</v>
      </c>
      <c r="N541">
        <v>50000</v>
      </c>
      <c r="O541" t="s">
        <v>1408</v>
      </c>
      <c r="Q541" t="s">
        <v>1408</v>
      </c>
      <c r="R541" t="s">
        <v>1328</v>
      </c>
      <c r="S541">
        <v>0</v>
      </c>
      <c r="T541" t="s">
        <v>2262</v>
      </c>
      <c r="U541" t="s">
        <v>1372</v>
      </c>
      <c r="V541" t="s">
        <v>3129</v>
      </c>
      <c r="W541" t="s">
        <v>3128</v>
      </c>
      <c r="X541" t="s">
        <v>1374</v>
      </c>
      <c r="Y541" t="s">
        <v>1374</v>
      </c>
      <c r="Z541">
        <v>0</v>
      </c>
      <c r="AA541">
        <v>0</v>
      </c>
      <c r="AB541">
        <v>0</v>
      </c>
    </row>
    <row r="542" spans="1:28">
      <c r="A542" t="s">
        <v>3130</v>
      </c>
      <c r="B542" t="s">
        <v>3131</v>
      </c>
      <c r="D542">
        <v>0</v>
      </c>
      <c r="E542">
        <v>28.83</v>
      </c>
      <c r="F542" t="s">
        <v>1369</v>
      </c>
      <c r="G542" t="s">
        <v>1616</v>
      </c>
      <c r="H542">
        <v>0</v>
      </c>
      <c r="I542">
        <v>0</v>
      </c>
      <c r="J542">
        <v>0</v>
      </c>
      <c r="L542">
        <v>0</v>
      </c>
      <c r="M542">
        <v>0</v>
      </c>
      <c r="N542">
        <v>50000</v>
      </c>
      <c r="O542" t="s">
        <v>1408</v>
      </c>
      <c r="Q542" t="s">
        <v>1408</v>
      </c>
      <c r="R542" t="s">
        <v>1328</v>
      </c>
      <c r="S542">
        <v>0</v>
      </c>
      <c r="T542" t="s">
        <v>2262</v>
      </c>
      <c r="U542" t="s">
        <v>1372</v>
      </c>
      <c r="V542" t="s">
        <v>3132</v>
      </c>
      <c r="W542" t="s">
        <v>3131</v>
      </c>
      <c r="X542" t="s">
        <v>1374</v>
      </c>
      <c r="Y542" t="s">
        <v>1374</v>
      </c>
      <c r="Z542">
        <v>0</v>
      </c>
      <c r="AA542">
        <v>0</v>
      </c>
      <c r="AB542">
        <v>0</v>
      </c>
    </row>
    <row r="543" spans="1:28">
      <c r="A543" t="s">
        <v>3133</v>
      </c>
      <c r="B543" t="s">
        <v>3134</v>
      </c>
      <c r="D543">
        <v>0</v>
      </c>
      <c r="E543">
        <v>2.44</v>
      </c>
      <c r="F543" t="s">
        <v>1369</v>
      </c>
      <c r="G543" t="s">
        <v>1616</v>
      </c>
      <c r="H543">
        <v>0</v>
      </c>
      <c r="I543">
        <v>0</v>
      </c>
      <c r="J543">
        <v>0</v>
      </c>
      <c r="L543">
        <v>0</v>
      </c>
      <c r="M543">
        <v>0</v>
      </c>
      <c r="N543">
        <v>50000</v>
      </c>
      <c r="O543" t="s">
        <v>1408</v>
      </c>
      <c r="Q543" t="s">
        <v>1408</v>
      </c>
      <c r="R543" t="s">
        <v>1328</v>
      </c>
      <c r="S543">
        <v>0</v>
      </c>
      <c r="T543" t="s">
        <v>2262</v>
      </c>
      <c r="U543" t="s">
        <v>1372</v>
      </c>
      <c r="V543" t="s">
        <v>3135</v>
      </c>
      <c r="W543" t="s">
        <v>3134</v>
      </c>
      <c r="X543" t="s">
        <v>1374</v>
      </c>
      <c r="Y543" t="s">
        <v>1374</v>
      </c>
      <c r="Z543">
        <v>0</v>
      </c>
      <c r="AA543">
        <v>0</v>
      </c>
      <c r="AB543">
        <v>0</v>
      </c>
    </row>
    <row r="544" spans="1:28">
      <c r="A544" t="s">
        <v>3136</v>
      </c>
      <c r="B544" t="s">
        <v>3137</v>
      </c>
      <c r="D544">
        <v>0</v>
      </c>
      <c r="E544">
        <v>4.87</v>
      </c>
      <c r="F544" t="s">
        <v>1369</v>
      </c>
      <c r="G544" t="s">
        <v>1616</v>
      </c>
      <c r="H544">
        <v>0</v>
      </c>
      <c r="I544">
        <v>0</v>
      </c>
      <c r="J544">
        <v>0</v>
      </c>
      <c r="L544">
        <v>0</v>
      </c>
      <c r="M544">
        <v>0</v>
      </c>
      <c r="N544">
        <v>50000</v>
      </c>
      <c r="O544" t="s">
        <v>1408</v>
      </c>
      <c r="Q544" t="s">
        <v>1408</v>
      </c>
      <c r="R544" t="s">
        <v>1328</v>
      </c>
      <c r="S544">
        <v>0</v>
      </c>
      <c r="T544" t="s">
        <v>2262</v>
      </c>
      <c r="U544" t="s">
        <v>1372</v>
      </c>
      <c r="V544" t="s">
        <v>3138</v>
      </c>
      <c r="W544" t="s">
        <v>3137</v>
      </c>
      <c r="X544" t="s">
        <v>1374</v>
      </c>
      <c r="Y544" t="s">
        <v>1374</v>
      </c>
      <c r="Z544">
        <v>0</v>
      </c>
      <c r="AA544">
        <v>0</v>
      </c>
      <c r="AB544">
        <v>0</v>
      </c>
    </row>
    <row r="545" spans="1:28">
      <c r="A545" t="s">
        <v>3139</v>
      </c>
      <c r="B545" t="s">
        <v>3140</v>
      </c>
      <c r="D545">
        <v>0</v>
      </c>
      <c r="E545">
        <v>1.25</v>
      </c>
      <c r="F545" t="s">
        <v>1369</v>
      </c>
      <c r="G545" t="s">
        <v>1382</v>
      </c>
      <c r="H545">
        <v>0</v>
      </c>
      <c r="I545">
        <v>0</v>
      </c>
      <c r="J545">
        <v>0</v>
      </c>
      <c r="L545">
        <v>0</v>
      </c>
      <c r="M545">
        <v>0</v>
      </c>
      <c r="N545">
        <v>50</v>
      </c>
      <c r="O545" t="s">
        <v>1370</v>
      </c>
      <c r="Q545" t="s">
        <v>1370</v>
      </c>
      <c r="R545" t="s">
        <v>1328</v>
      </c>
      <c r="S545">
        <v>0</v>
      </c>
      <c r="T545" t="s">
        <v>2262</v>
      </c>
      <c r="U545" t="s">
        <v>1372</v>
      </c>
      <c r="V545" t="s">
        <v>3141</v>
      </c>
      <c r="W545" t="s">
        <v>3140</v>
      </c>
      <c r="X545" t="s">
        <v>1374</v>
      </c>
      <c r="Y545" t="s">
        <v>1374</v>
      </c>
      <c r="Z545">
        <v>0</v>
      </c>
      <c r="AA545">
        <v>0</v>
      </c>
      <c r="AB545">
        <v>0</v>
      </c>
    </row>
    <row r="546" spans="1:28">
      <c r="A546" t="s">
        <v>3142</v>
      </c>
      <c r="B546" t="s">
        <v>3143</v>
      </c>
      <c r="D546">
        <v>0</v>
      </c>
      <c r="E546">
        <v>1.25</v>
      </c>
      <c r="F546" t="s">
        <v>1369</v>
      </c>
      <c r="G546" t="s">
        <v>1382</v>
      </c>
      <c r="H546">
        <v>0</v>
      </c>
      <c r="I546">
        <v>0</v>
      </c>
      <c r="J546">
        <v>0</v>
      </c>
      <c r="L546">
        <v>0</v>
      </c>
      <c r="M546">
        <v>0</v>
      </c>
      <c r="N546">
        <v>50</v>
      </c>
      <c r="O546" t="s">
        <v>1370</v>
      </c>
      <c r="Q546" t="s">
        <v>1370</v>
      </c>
      <c r="R546" t="s">
        <v>1328</v>
      </c>
      <c r="S546">
        <v>0</v>
      </c>
      <c r="T546" t="s">
        <v>2262</v>
      </c>
      <c r="U546" t="s">
        <v>1372</v>
      </c>
      <c r="V546" t="s">
        <v>3144</v>
      </c>
      <c r="W546" t="s">
        <v>3143</v>
      </c>
      <c r="X546" t="s">
        <v>1374</v>
      </c>
      <c r="Y546" t="s">
        <v>1374</v>
      </c>
      <c r="Z546">
        <v>0</v>
      </c>
      <c r="AA546">
        <v>0</v>
      </c>
      <c r="AB546">
        <v>0</v>
      </c>
    </row>
    <row r="547" spans="1:28">
      <c r="A547" t="s">
        <v>3145</v>
      </c>
      <c r="B547" t="s">
        <v>3146</v>
      </c>
      <c r="D547">
        <v>0</v>
      </c>
      <c r="E547">
        <v>1.25</v>
      </c>
      <c r="F547" t="s">
        <v>1369</v>
      </c>
      <c r="G547" t="s">
        <v>1382</v>
      </c>
      <c r="H547">
        <v>0</v>
      </c>
      <c r="I547">
        <v>0</v>
      </c>
      <c r="J547">
        <v>0</v>
      </c>
      <c r="L547">
        <v>0</v>
      </c>
      <c r="M547">
        <v>0</v>
      </c>
      <c r="N547">
        <v>50</v>
      </c>
      <c r="O547" t="s">
        <v>1370</v>
      </c>
      <c r="Q547" t="s">
        <v>1370</v>
      </c>
      <c r="R547" t="s">
        <v>1328</v>
      </c>
      <c r="S547">
        <v>0</v>
      </c>
      <c r="T547" t="s">
        <v>2262</v>
      </c>
      <c r="U547" t="s">
        <v>1372</v>
      </c>
      <c r="V547" t="s">
        <v>3147</v>
      </c>
      <c r="W547" t="s">
        <v>3146</v>
      </c>
      <c r="X547" t="s">
        <v>1374</v>
      </c>
      <c r="Y547" t="s">
        <v>1374</v>
      </c>
      <c r="Z547">
        <v>0</v>
      </c>
      <c r="AA547">
        <v>0</v>
      </c>
      <c r="AB547">
        <v>0</v>
      </c>
    </row>
    <row r="548" spans="1:28">
      <c r="A548" t="s">
        <v>3148</v>
      </c>
      <c r="B548" t="s">
        <v>3149</v>
      </c>
      <c r="D548">
        <v>0</v>
      </c>
      <c r="E548">
        <v>1.25</v>
      </c>
      <c r="F548" t="s">
        <v>1369</v>
      </c>
      <c r="G548" t="s">
        <v>1382</v>
      </c>
      <c r="H548">
        <v>0</v>
      </c>
      <c r="I548">
        <v>0</v>
      </c>
      <c r="J548">
        <v>0</v>
      </c>
      <c r="L548">
        <v>0</v>
      </c>
      <c r="M548">
        <v>0</v>
      </c>
      <c r="N548">
        <v>50</v>
      </c>
      <c r="O548" t="s">
        <v>1370</v>
      </c>
      <c r="Q548" t="s">
        <v>1370</v>
      </c>
      <c r="R548" t="s">
        <v>1328</v>
      </c>
      <c r="S548">
        <v>0</v>
      </c>
      <c r="T548" t="s">
        <v>2262</v>
      </c>
      <c r="U548" t="s">
        <v>1372</v>
      </c>
      <c r="V548" t="s">
        <v>3150</v>
      </c>
      <c r="W548" t="s">
        <v>3149</v>
      </c>
      <c r="X548" t="s">
        <v>1374</v>
      </c>
      <c r="Y548" t="s">
        <v>1374</v>
      </c>
      <c r="Z548">
        <v>0</v>
      </c>
      <c r="AA548">
        <v>0</v>
      </c>
      <c r="AB548">
        <v>0</v>
      </c>
    </row>
    <row r="549" spans="1:28">
      <c r="A549" t="s">
        <v>3151</v>
      </c>
      <c r="B549" t="s">
        <v>3152</v>
      </c>
      <c r="D549">
        <v>0</v>
      </c>
      <c r="E549">
        <v>2.12</v>
      </c>
      <c r="F549" t="s">
        <v>1369</v>
      </c>
      <c r="H549">
        <v>0</v>
      </c>
      <c r="I549">
        <v>0</v>
      </c>
      <c r="J549">
        <v>0</v>
      </c>
      <c r="L549">
        <v>0</v>
      </c>
      <c r="M549">
        <v>0</v>
      </c>
      <c r="R549" t="s">
        <v>1328</v>
      </c>
      <c r="S549">
        <v>0</v>
      </c>
      <c r="T549" t="s">
        <v>2262</v>
      </c>
      <c r="U549" t="s">
        <v>1372</v>
      </c>
      <c r="V549" t="s">
        <v>3153</v>
      </c>
      <c r="W549" t="s">
        <v>3152</v>
      </c>
      <c r="X549" t="s">
        <v>1374</v>
      </c>
      <c r="Y549" t="s">
        <v>1374</v>
      </c>
      <c r="Z549">
        <v>0</v>
      </c>
      <c r="AA549">
        <v>0</v>
      </c>
      <c r="AB549">
        <v>0</v>
      </c>
    </row>
    <row r="550" spans="1:28">
      <c r="A550" t="s">
        <v>3154</v>
      </c>
      <c r="B550" t="s">
        <v>3155</v>
      </c>
      <c r="D550">
        <v>0</v>
      </c>
      <c r="E550">
        <v>1.63</v>
      </c>
      <c r="F550" t="s">
        <v>1369</v>
      </c>
      <c r="H550">
        <v>0</v>
      </c>
      <c r="I550">
        <v>0</v>
      </c>
      <c r="J550">
        <v>0</v>
      </c>
      <c r="L550">
        <v>0</v>
      </c>
      <c r="M550">
        <v>0</v>
      </c>
      <c r="R550" t="s">
        <v>1328</v>
      </c>
      <c r="S550">
        <v>0</v>
      </c>
      <c r="T550" t="s">
        <v>2262</v>
      </c>
      <c r="U550" t="s">
        <v>1372</v>
      </c>
      <c r="V550" t="s">
        <v>3156</v>
      </c>
      <c r="W550" t="s">
        <v>3155</v>
      </c>
      <c r="X550" t="s">
        <v>1374</v>
      </c>
      <c r="Y550" t="s">
        <v>1374</v>
      </c>
      <c r="Z550">
        <v>0</v>
      </c>
      <c r="AA550">
        <v>0</v>
      </c>
      <c r="AB550">
        <v>0</v>
      </c>
    </row>
    <row r="551" spans="1:28">
      <c r="A551" t="s">
        <v>3157</v>
      </c>
      <c r="B551" t="s">
        <v>3158</v>
      </c>
      <c r="D551">
        <v>0</v>
      </c>
      <c r="E551">
        <v>1.79</v>
      </c>
      <c r="F551" t="s">
        <v>1369</v>
      </c>
      <c r="H551">
        <v>0</v>
      </c>
      <c r="I551">
        <v>0</v>
      </c>
      <c r="J551">
        <v>0</v>
      </c>
      <c r="L551">
        <v>0</v>
      </c>
      <c r="M551">
        <v>0</v>
      </c>
      <c r="R551" t="s">
        <v>1328</v>
      </c>
      <c r="S551">
        <v>0</v>
      </c>
      <c r="T551" t="s">
        <v>2262</v>
      </c>
      <c r="U551" t="s">
        <v>1372</v>
      </c>
      <c r="V551" t="s">
        <v>3159</v>
      </c>
      <c r="W551" t="s">
        <v>3158</v>
      </c>
      <c r="X551" t="s">
        <v>1374</v>
      </c>
      <c r="Y551" t="s">
        <v>1374</v>
      </c>
      <c r="Z551">
        <v>0</v>
      </c>
      <c r="AA551">
        <v>0</v>
      </c>
      <c r="AB551">
        <v>0</v>
      </c>
    </row>
    <row r="552" spans="1:28">
      <c r="A552" t="s">
        <v>3160</v>
      </c>
      <c r="B552" t="s">
        <v>3161</v>
      </c>
      <c r="D552">
        <v>0</v>
      </c>
      <c r="E552">
        <v>6.71</v>
      </c>
      <c r="F552" t="s">
        <v>1369</v>
      </c>
      <c r="G552" t="s">
        <v>1382</v>
      </c>
      <c r="H552">
        <v>0</v>
      </c>
      <c r="I552">
        <v>0</v>
      </c>
      <c r="J552">
        <v>0</v>
      </c>
      <c r="L552">
        <v>0</v>
      </c>
      <c r="M552">
        <v>0</v>
      </c>
      <c r="N552">
        <v>10</v>
      </c>
      <c r="O552" t="s">
        <v>1370</v>
      </c>
      <c r="Q552" t="s">
        <v>1370</v>
      </c>
      <c r="R552" t="s">
        <v>1328</v>
      </c>
      <c r="S552">
        <v>0</v>
      </c>
      <c r="T552" t="s">
        <v>2262</v>
      </c>
      <c r="U552" t="s">
        <v>1372</v>
      </c>
      <c r="V552" t="s">
        <v>3162</v>
      </c>
      <c r="W552" t="s">
        <v>3161</v>
      </c>
      <c r="X552" t="s">
        <v>1374</v>
      </c>
      <c r="Y552" t="s">
        <v>1374</v>
      </c>
      <c r="Z552">
        <v>0</v>
      </c>
      <c r="AA552">
        <v>0</v>
      </c>
      <c r="AB552">
        <v>0</v>
      </c>
    </row>
    <row r="553" spans="1:28">
      <c r="A553" t="s">
        <v>3163</v>
      </c>
      <c r="B553" t="s">
        <v>3164</v>
      </c>
      <c r="D553">
        <v>0</v>
      </c>
      <c r="E553">
        <v>7.71</v>
      </c>
      <c r="F553" t="s">
        <v>1369</v>
      </c>
      <c r="G553" t="s">
        <v>1382</v>
      </c>
      <c r="H553">
        <v>0</v>
      </c>
      <c r="I553">
        <v>0</v>
      </c>
      <c r="J553">
        <v>0</v>
      </c>
      <c r="L553">
        <v>0</v>
      </c>
      <c r="M553">
        <v>0</v>
      </c>
      <c r="N553">
        <v>10</v>
      </c>
      <c r="O553" t="s">
        <v>1370</v>
      </c>
      <c r="Q553" t="s">
        <v>1370</v>
      </c>
      <c r="R553" t="s">
        <v>1328</v>
      </c>
      <c r="S553">
        <v>0</v>
      </c>
      <c r="T553" t="s">
        <v>2262</v>
      </c>
      <c r="U553" t="s">
        <v>1372</v>
      </c>
      <c r="V553" t="s">
        <v>3165</v>
      </c>
      <c r="W553" t="s">
        <v>3164</v>
      </c>
      <c r="X553" t="s">
        <v>1374</v>
      </c>
      <c r="Y553" t="s">
        <v>1374</v>
      </c>
      <c r="Z553">
        <v>0</v>
      </c>
      <c r="AA553">
        <v>0</v>
      </c>
      <c r="AB553">
        <v>0</v>
      </c>
    </row>
    <row r="554" spans="1:28">
      <c r="A554" t="s">
        <v>3166</v>
      </c>
      <c r="B554" t="s">
        <v>3167</v>
      </c>
      <c r="D554">
        <v>0</v>
      </c>
      <c r="E554">
        <v>6.71</v>
      </c>
      <c r="F554" t="s">
        <v>1369</v>
      </c>
      <c r="G554" t="s">
        <v>1382</v>
      </c>
      <c r="H554">
        <v>0</v>
      </c>
      <c r="I554">
        <v>0</v>
      </c>
      <c r="J554">
        <v>0</v>
      </c>
      <c r="L554">
        <v>0</v>
      </c>
      <c r="M554">
        <v>0</v>
      </c>
      <c r="N554">
        <v>5</v>
      </c>
      <c r="O554" t="s">
        <v>1370</v>
      </c>
      <c r="Q554" t="s">
        <v>1370</v>
      </c>
      <c r="R554" t="s">
        <v>1328</v>
      </c>
      <c r="S554">
        <v>0</v>
      </c>
      <c r="T554" t="s">
        <v>2262</v>
      </c>
      <c r="U554" t="s">
        <v>1372</v>
      </c>
      <c r="V554" t="s">
        <v>3168</v>
      </c>
      <c r="W554" t="s">
        <v>3167</v>
      </c>
      <c r="X554" t="s">
        <v>1374</v>
      </c>
      <c r="Y554" t="s">
        <v>1374</v>
      </c>
      <c r="Z554">
        <v>0</v>
      </c>
      <c r="AA554">
        <v>0</v>
      </c>
      <c r="AB554">
        <v>0</v>
      </c>
    </row>
    <row r="555" spans="1:28">
      <c r="A555" t="s">
        <v>3169</v>
      </c>
      <c r="B555" t="s">
        <v>3170</v>
      </c>
      <c r="D555">
        <v>0</v>
      </c>
      <c r="E555">
        <v>7.71</v>
      </c>
      <c r="F555" t="s">
        <v>1369</v>
      </c>
      <c r="G555" t="s">
        <v>1382</v>
      </c>
      <c r="H555">
        <v>0</v>
      </c>
      <c r="I555">
        <v>0</v>
      </c>
      <c r="J555">
        <v>0</v>
      </c>
      <c r="L555">
        <v>0</v>
      </c>
      <c r="M555">
        <v>0</v>
      </c>
      <c r="N555">
        <v>5</v>
      </c>
      <c r="O555" t="s">
        <v>1370</v>
      </c>
      <c r="Q555" t="s">
        <v>1370</v>
      </c>
      <c r="R555" t="s">
        <v>1328</v>
      </c>
      <c r="S555">
        <v>0</v>
      </c>
      <c r="T555" t="s">
        <v>2262</v>
      </c>
      <c r="U555" t="s">
        <v>1372</v>
      </c>
      <c r="V555" t="s">
        <v>3171</v>
      </c>
      <c r="W555" t="s">
        <v>3170</v>
      </c>
      <c r="X555" t="s">
        <v>1374</v>
      </c>
      <c r="Y555" t="s">
        <v>1374</v>
      </c>
      <c r="Z555">
        <v>0</v>
      </c>
      <c r="AA555">
        <v>0</v>
      </c>
      <c r="AB555">
        <v>0</v>
      </c>
    </row>
    <row r="556" spans="1:28">
      <c r="A556" t="s">
        <v>3172</v>
      </c>
      <c r="B556" t="s">
        <v>3173</v>
      </c>
      <c r="D556">
        <v>0</v>
      </c>
      <c r="E556">
        <v>2.98</v>
      </c>
      <c r="F556" t="s">
        <v>1369</v>
      </c>
      <c r="G556" t="s">
        <v>1382</v>
      </c>
      <c r="H556">
        <v>0</v>
      </c>
      <c r="I556">
        <v>0</v>
      </c>
      <c r="J556">
        <v>0</v>
      </c>
      <c r="L556">
        <v>0</v>
      </c>
      <c r="M556">
        <v>0</v>
      </c>
      <c r="N556">
        <v>5</v>
      </c>
      <c r="O556" t="s">
        <v>1377</v>
      </c>
      <c r="Q556" t="s">
        <v>1377</v>
      </c>
      <c r="R556" t="s">
        <v>1328</v>
      </c>
      <c r="S556">
        <v>0</v>
      </c>
      <c r="T556" t="s">
        <v>2262</v>
      </c>
      <c r="U556" t="s">
        <v>1372</v>
      </c>
      <c r="V556" t="s">
        <v>3174</v>
      </c>
      <c r="W556" t="s">
        <v>3173</v>
      </c>
      <c r="X556" t="s">
        <v>1374</v>
      </c>
      <c r="Y556" t="s">
        <v>1374</v>
      </c>
      <c r="Z556">
        <v>0</v>
      </c>
      <c r="AA556">
        <v>0</v>
      </c>
      <c r="AB556">
        <v>0</v>
      </c>
    </row>
    <row r="557" spans="1:28">
      <c r="A557" t="s">
        <v>3175</v>
      </c>
      <c r="B557" t="s">
        <v>3176</v>
      </c>
      <c r="D557">
        <v>0</v>
      </c>
      <c r="E557">
        <v>2.98</v>
      </c>
      <c r="F557" t="s">
        <v>1369</v>
      </c>
      <c r="G557" t="s">
        <v>1382</v>
      </c>
      <c r="H557">
        <v>0</v>
      </c>
      <c r="I557">
        <v>0</v>
      </c>
      <c r="J557">
        <v>0</v>
      </c>
      <c r="L557">
        <v>0</v>
      </c>
      <c r="M557">
        <v>0</v>
      </c>
      <c r="N557">
        <v>5</v>
      </c>
      <c r="O557" t="s">
        <v>1377</v>
      </c>
      <c r="Q557" t="s">
        <v>1377</v>
      </c>
      <c r="R557" t="s">
        <v>1328</v>
      </c>
      <c r="S557">
        <v>0</v>
      </c>
      <c r="T557" t="s">
        <v>2262</v>
      </c>
      <c r="U557" t="s">
        <v>1372</v>
      </c>
      <c r="V557" t="s">
        <v>3177</v>
      </c>
      <c r="W557" t="s">
        <v>3176</v>
      </c>
      <c r="X557" t="s">
        <v>1374</v>
      </c>
      <c r="Y557" t="s">
        <v>1374</v>
      </c>
      <c r="Z557">
        <v>0</v>
      </c>
      <c r="AA557">
        <v>0</v>
      </c>
      <c r="AB557">
        <v>0</v>
      </c>
    </row>
    <row r="558" spans="1:28">
      <c r="A558" t="s">
        <v>3178</v>
      </c>
      <c r="B558" t="s">
        <v>3179</v>
      </c>
      <c r="D558">
        <v>0</v>
      </c>
      <c r="E558">
        <v>0.79</v>
      </c>
      <c r="F558" t="s">
        <v>1369</v>
      </c>
      <c r="H558">
        <v>0</v>
      </c>
      <c r="I558">
        <v>0</v>
      </c>
      <c r="J558">
        <v>0</v>
      </c>
      <c r="L558">
        <v>0</v>
      </c>
      <c r="M558">
        <v>0</v>
      </c>
      <c r="R558" t="s">
        <v>1328</v>
      </c>
      <c r="S558">
        <v>0</v>
      </c>
      <c r="T558" t="s">
        <v>2262</v>
      </c>
      <c r="U558" t="s">
        <v>1372</v>
      </c>
      <c r="V558" t="s">
        <v>3180</v>
      </c>
      <c r="W558" t="s">
        <v>3179</v>
      </c>
      <c r="X558" t="s">
        <v>1374</v>
      </c>
      <c r="Y558" t="s">
        <v>1374</v>
      </c>
      <c r="Z558">
        <v>0</v>
      </c>
      <c r="AA558">
        <v>0</v>
      </c>
      <c r="AB558">
        <v>0</v>
      </c>
    </row>
    <row r="559" spans="1:28">
      <c r="A559" t="s">
        <v>3181</v>
      </c>
      <c r="B559" t="s">
        <v>3182</v>
      </c>
      <c r="D559">
        <v>0</v>
      </c>
      <c r="E559">
        <v>0.79</v>
      </c>
      <c r="F559" t="s">
        <v>1369</v>
      </c>
      <c r="H559">
        <v>0</v>
      </c>
      <c r="I559">
        <v>0</v>
      </c>
      <c r="J559">
        <v>0</v>
      </c>
      <c r="L559">
        <v>0</v>
      </c>
      <c r="M559">
        <v>0</v>
      </c>
      <c r="R559" t="s">
        <v>1328</v>
      </c>
      <c r="S559">
        <v>0</v>
      </c>
      <c r="T559" t="s">
        <v>2262</v>
      </c>
      <c r="U559" t="s">
        <v>1372</v>
      </c>
      <c r="V559" t="s">
        <v>3183</v>
      </c>
      <c r="W559" t="s">
        <v>3182</v>
      </c>
      <c r="X559" t="s">
        <v>1374</v>
      </c>
      <c r="Y559" t="s">
        <v>1374</v>
      </c>
      <c r="Z559">
        <v>0</v>
      </c>
      <c r="AA559">
        <v>0</v>
      </c>
      <c r="AB559">
        <v>0</v>
      </c>
    </row>
    <row r="560" spans="1:28">
      <c r="A560" t="s">
        <v>3184</v>
      </c>
      <c r="B560" t="s">
        <v>3185</v>
      </c>
      <c r="D560">
        <v>0</v>
      </c>
      <c r="E560">
        <v>8.69</v>
      </c>
      <c r="F560" t="s">
        <v>1369</v>
      </c>
      <c r="G560" t="s">
        <v>1382</v>
      </c>
      <c r="H560">
        <v>0</v>
      </c>
      <c r="I560">
        <v>0</v>
      </c>
      <c r="J560">
        <v>0</v>
      </c>
      <c r="L560">
        <v>0</v>
      </c>
      <c r="M560">
        <v>0</v>
      </c>
      <c r="N560">
        <v>5</v>
      </c>
      <c r="O560" t="s">
        <v>1370</v>
      </c>
      <c r="Q560" t="s">
        <v>1370</v>
      </c>
      <c r="R560" t="s">
        <v>1328</v>
      </c>
      <c r="S560">
        <v>0</v>
      </c>
      <c r="T560" t="s">
        <v>2262</v>
      </c>
      <c r="U560" t="s">
        <v>1372</v>
      </c>
      <c r="V560" t="s">
        <v>3186</v>
      </c>
      <c r="W560" t="s">
        <v>3185</v>
      </c>
      <c r="X560" t="s">
        <v>1374</v>
      </c>
      <c r="Y560" t="s">
        <v>1374</v>
      </c>
      <c r="Z560">
        <v>0</v>
      </c>
      <c r="AA560">
        <v>0</v>
      </c>
      <c r="AB560">
        <v>0</v>
      </c>
    </row>
    <row r="561" spans="1:28">
      <c r="A561" t="s">
        <v>3187</v>
      </c>
      <c r="B561" t="s">
        <v>3188</v>
      </c>
      <c r="D561">
        <v>0</v>
      </c>
      <c r="E561">
        <v>8.69</v>
      </c>
      <c r="F561" t="s">
        <v>1369</v>
      </c>
      <c r="G561" t="s">
        <v>1382</v>
      </c>
      <c r="H561">
        <v>0</v>
      </c>
      <c r="I561">
        <v>0</v>
      </c>
      <c r="J561">
        <v>0</v>
      </c>
      <c r="L561">
        <v>0</v>
      </c>
      <c r="M561">
        <v>0</v>
      </c>
      <c r="N561">
        <v>5</v>
      </c>
      <c r="O561" t="s">
        <v>1370</v>
      </c>
      <c r="Q561" t="s">
        <v>1370</v>
      </c>
      <c r="R561" t="s">
        <v>1328</v>
      </c>
      <c r="S561">
        <v>0</v>
      </c>
      <c r="T561" t="s">
        <v>2262</v>
      </c>
      <c r="U561" t="s">
        <v>1372</v>
      </c>
      <c r="V561" t="s">
        <v>3189</v>
      </c>
      <c r="W561" t="s">
        <v>3188</v>
      </c>
      <c r="X561" t="s">
        <v>1374</v>
      </c>
      <c r="Y561" t="s">
        <v>1374</v>
      </c>
      <c r="Z561">
        <v>0</v>
      </c>
      <c r="AA561">
        <v>0</v>
      </c>
      <c r="AB561">
        <v>0</v>
      </c>
    </row>
    <row r="562" spans="1:28">
      <c r="A562" t="s">
        <v>3190</v>
      </c>
      <c r="B562" t="s">
        <v>3191</v>
      </c>
      <c r="D562">
        <v>0</v>
      </c>
      <c r="E562">
        <v>9.67</v>
      </c>
      <c r="F562" t="s">
        <v>1369</v>
      </c>
      <c r="G562" t="s">
        <v>1382</v>
      </c>
      <c r="H562">
        <v>0</v>
      </c>
      <c r="I562">
        <v>0</v>
      </c>
      <c r="J562">
        <v>0</v>
      </c>
      <c r="L562">
        <v>0</v>
      </c>
      <c r="M562">
        <v>0</v>
      </c>
      <c r="N562">
        <v>5</v>
      </c>
      <c r="O562" t="s">
        <v>1370</v>
      </c>
      <c r="Q562" t="s">
        <v>1370</v>
      </c>
      <c r="R562" t="s">
        <v>1328</v>
      </c>
      <c r="S562">
        <v>0</v>
      </c>
      <c r="T562" t="s">
        <v>2262</v>
      </c>
      <c r="U562" t="s">
        <v>1372</v>
      </c>
      <c r="V562" t="s">
        <v>3192</v>
      </c>
      <c r="W562" t="s">
        <v>3191</v>
      </c>
      <c r="X562" t="s">
        <v>1374</v>
      </c>
      <c r="Y562" t="s">
        <v>1374</v>
      </c>
      <c r="Z562">
        <v>0</v>
      </c>
      <c r="AA562">
        <v>0</v>
      </c>
      <c r="AB562">
        <v>0</v>
      </c>
    </row>
    <row r="563" spans="1:28">
      <c r="A563" t="s">
        <v>3193</v>
      </c>
      <c r="B563" t="s">
        <v>3194</v>
      </c>
      <c r="D563">
        <v>0</v>
      </c>
      <c r="E563">
        <v>9.67</v>
      </c>
      <c r="F563" t="s">
        <v>1369</v>
      </c>
      <c r="G563" t="s">
        <v>1382</v>
      </c>
      <c r="H563">
        <v>0</v>
      </c>
      <c r="I563">
        <v>0</v>
      </c>
      <c r="J563">
        <v>0</v>
      </c>
      <c r="L563">
        <v>0</v>
      </c>
      <c r="M563">
        <v>0</v>
      </c>
      <c r="N563">
        <v>5</v>
      </c>
      <c r="O563" t="s">
        <v>1370</v>
      </c>
      <c r="Q563" t="s">
        <v>1370</v>
      </c>
      <c r="R563" t="s">
        <v>1328</v>
      </c>
      <c r="S563">
        <v>0</v>
      </c>
      <c r="T563" t="s">
        <v>2262</v>
      </c>
      <c r="U563" t="s">
        <v>1372</v>
      </c>
      <c r="V563" t="s">
        <v>3195</v>
      </c>
      <c r="W563" t="s">
        <v>3194</v>
      </c>
      <c r="X563" t="s">
        <v>1374</v>
      </c>
      <c r="Y563" t="s">
        <v>1374</v>
      </c>
      <c r="Z563">
        <v>0</v>
      </c>
      <c r="AA563">
        <v>0</v>
      </c>
      <c r="AB563">
        <v>0</v>
      </c>
    </row>
    <row r="564" spans="1:28">
      <c r="A564" t="s">
        <v>3196</v>
      </c>
      <c r="B564" t="s">
        <v>3197</v>
      </c>
      <c r="D564">
        <v>0</v>
      </c>
      <c r="E564">
        <v>12.48</v>
      </c>
      <c r="F564" t="s">
        <v>1369</v>
      </c>
      <c r="G564" t="s">
        <v>1382</v>
      </c>
      <c r="H564">
        <v>0</v>
      </c>
      <c r="I564">
        <v>0</v>
      </c>
      <c r="J564">
        <v>0</v>
      </c>
      <c r="L564">
        <v>0</v>
      </c>
      <c r="M564">
        <v>0</v>
      </c>
      <c r="N564">
        <v>5</v>
      </c>
      <c r="O564" t="s">
        <v>1370</v>
      </c>
      <c r="Q564" t="s">
        <v>1370</v>
      </c>
      <c r="R564" t="s">
        <v>1328</v>
      </c>
      <c r="S564">
        <v>0</v>
      </c>
      <c r="T564" t="s">
        <v>2262</v>
      </c>
      <c r="U564" t="s">
        <v>1372</v>
      </c>
      <c r="V564" t="s">
        <v>3198</v>
      </c>
      <c r="W564" t="s">
        <v>3199</v>
      </c>
      <c r="X564" t="s">
        <v>1374</v>
      </c>
      <c r="Y564" t="s">
        <v>1374</v>
      </c>
      <c r="Z564">
        <v>0</v>
      </c>
      <c r="AA564">
        <v>0</v>
      </c>
      <c r="AB564">
        <v>0</v>
      </c>
    </row>
    <row r="565" spans="1:28">
      <c r="A565" t="s">
        <v>3200</v>
      </c>
      <c r="B565" t="s">
        <v>3201</v>
      </c>
      <c r="D565">
        <v>0</v>
      </c>
      <c r="E565">
        <v>12.48</v>
      </c>
      <c r="F565" t="s">
        <v>1369</v>
      </c>
      <c r="G565" t="s">
        <v>1382</v>
      </c>
      <c r="H565">
        <v>0</v>
      </c>
      <c r="I565">
        <v>0</v>
      </c>
      <c r="J565">
        <v>0</v>
      </c>
      <c r="L565">
        <v>0</v>
      </c>
      <c r="M565">
        <v>0</v>
      </c>
      <c r="N565">
        <v>5</v>
      </c>
      <c r="O565" t="s">
        <v>1370</v>
      </c>
      <c r="Q565" t="s">
        <v>1370</v>
      </c>
      <c r="R565" t="s">
        <v>1328</v>
      </c>
      <c r="S565">
        <v>0</v>
      </c>
      <c r="T565" t="s">
        <v>2262</v>
      </c>
      <c r="U565" t="s">
        <v>1372</v>
      </c>
      <c r="V565" t="s">
        <v>3202</v>
      </c>
      <c r="W565" t="s">
        <v>3203</v>
      </c>
      <c r="X565" t="s">
        <v>1374</v>
      </c>
      <c r="Y565" t="s">
        <v>1374</v>
      </c>
      <c r="Z565">
        <v>0</v>
      </c>
      <c r="AA565">
        <v>0</v>
      </c>
      <c r="AB565">
        <v>0</v>
      </c>
    </row>
    <row r="566" spans="1:28">
      <c r="A566" t="s">
        <v>3204</v>
      </c>
      <c r="B566" t="s">
        <v>3205</v>
      </c>
      <c r="D566">
        <v>0</v>
      </c>
      <c r="E566">
        <v>23.814</v>
      </c>
      <c r="F566" t="s">
        <v>1369</v>
      </c>
      <c r="G566" t="s">
        <v>1382</v>
      </c>
      <c r="H566">
        <v>0</v>
      </c>
      <c r="I566">
        <v>0</v>
      </c>
      <c r="J566">
        <v>0</v>
      </c>
      <c r="L566">
        <v>0</v>
      </c>
      <c r="M566">
        <v>0</v>
      </c>
      <c r="N566">
        <v>5</v>
      </c>
      <c r="O566" t="s">
        <v>1370</v>
      </c>
      <c r="Q566" t="s">
        <v>1370</v>
      </c>
      <c r="R566" t="s">
        <v>1328</v>
      </c>
      <c r="S566">
        <v>0</v>
      </c>
      <c r="T566" t="s">
        <v>2262</v>
      </c>
      <c r="U566" t="s">
        <v>1372</v>
      </c>
      <c r="V566" t="s">
        <v>3206</v>
      </c>
      <c r="W566" t="s">
        <v>3207</v>
      </c>
      <c r="X566" t="s">
        <v>1374</v>
      </c>
      <c r="Y566" t="s">
        <v>1374</v>
      </c>
      <c r="Z566">
        <v>0</v>
      </c>
      <c r="AA566">
        <v>0</v>
      </c>
      <c r="AB566">
        <v>0</v>
      </c>
    </row>
    <row r="567" spans="1:28">
      <c r="A567" t="s">
        <v>3208</v>
      </c>
      <c r="B567" t="s">
        <v>3209</v>
      </c>
      <c r="D567">
        <v>0</v>
      </c>
      <c r="E567">
        <v>23.814</v>
      </c>
      <c r="F567" t="s">
        <v>1369</v>
      </c>
      <c r="G567" t="s">
        <v>1382</v>
      </c>
      <c r="H567">
        <v>0</v>
      </c>
      <c r="I567">
        <v>0</v>
      </c>
      <c r="J567">
        <v>0</v>
      </c>
      <c r="L567">
        <v>0</v>
      </c>
      <c r="M567">
        <v>0</v>
      </c>
      <c r="N567">
        <v>5</v>
      </c>
      <c r="O567" t="s">
        <v>1370</v>
      </c>
      <c r="Q567" t="s">
        <v>1370</v>
      </c>
      <c r="R567" t="s">
        <v>1328</v>
      </c>
      <c r="S567">
        <v>0</v>
      </c>
      <c r="T567" t="s">
        <v>2262</v>
      </c>
      <c r="U567" t="s">
        <v>1372</v>
      </c>
      <c r="V567" t="s">
        <v>3210</v>
      </c>
      <c r="W567" t="s">
        <v>3211</v>
      </c>
      <c r="X567" t="s">
        <v>1374</v>
      </c>
      <c r="Y567" t="s">
        <v>1374</v>
      </c>
      <c r="Z567">
        <v>0</v>
      </c>
      <c r="AA567">
        <v>0</v>
      </c>
      <c r="AB567">
        <v>0</v>
      </c>
    </row>
    <row r="568" spans="1:28">
      <c r="A568" t="s">
        <v>3212</v>
      </c>
      <c r="B568" t="s">
        <v>3213</v>
      </c>
      <c r="D568">
        <v>0</v>
      </c>
      <c r="E568">
        <v>12.48</v>
      </c>
      <c r="F568" t="s">
        <v>1369</v>
      </c>
      <c r="G568" t="s">
        <v>1382</v>
      </c>
      <c r="H568">
        <v>0</v>
      </c>
      <c r="I568">
        <v>0</v>
      </c>
      <c r="J568">
        <v>0</v>
      </c>
      <c r="L568">
        <v>0</v>
      </c>
      <c r="M568">
        <v>0</v>
      </c>
      <c r="N568">
        <v>5</v>
      </c>
      <c r="O568" t="s">
        <v>1370</v>
      </c>
      <c r="Q568" t="s">
        <v>1370</v>
      </c>
      <c r="R568" t="s">
        <v>1328</v>
      </c>
      <c r="S568">
        <v>0</v>
      </c>
      <c r="T568" t="s">
        <v>2262</v>
      </c>
      <c r="U568" t="s">
        <v>1372</v>
      </c>
      <c r="V568" t="s">
        <v>3214</v>
      </c>
      <c r="W568" t="s">
        <v>3215</v>
      </c>
      <c r="X568" t="s">
        <v>1374</v>
      </c>
      <c r="Y568" t="s">
        <v>1374</v>
      </c>
      <c r="Z568">
        <v>0</v>
      </c>
      <c r="AA568">
        <v>0</v>
      </c>
      <c r="AB568">
        <v>0</v>
      </c>
    </row>
    <row r="569" spans="1:28">
      <c r="A569" t="s">
        <v>3216</v>
      </c>
      <c r="B569" t="s">
        <v>3217</v>
      </c>
      <c r="D569">
        <v>0</v>
      </c>
      <c r="E569">
        <v>12.48</v>
      </c>
      <c r="F569" t="s">
        <v>1369</v>
      </c>
      <c r="G569" t="s">
        <v>1382</v>
      </c>
      <c r="H569">
        <v>0</v>
      </c>
      <c r="I569">
        <v>0</v>
      </c>
      <c r="J569">
        <v>0</v>
      </c>
      <c r="L569">
        <v>0</v>
      </c>
      <c r="M569">
        <v>0</v>
      </c>
      <c r="N569">
        <v>5</v>
      </c>
      <c r="O569" t="s">
        <v>1370</v>
      </c>
      <c r="Q569" t="s">
        <v>1370</v>
      </c>
      <c r="R569" t="s">
        <v>1328</v>
      </c>
      <c r="S569">
        <v>0</v>
      </c>
      <c r="T569" t="s">
        <v>2262</v>
      </c>
      <c r="U569" t="s">
        <v>1372</v>
      </c>
      <c r="V569" t="s">
        <v>3218</v>
      </c>
      <c r="W569" t="s">
        <v>3219</v>
      </c>
      <c r="X569" t="s">
        <v>1374</v>
      </c>
      <c r="Y569" t="s">
        <v>1374</v>
      </c>
      <c r="Z569">
        <v>0</v>
      </c>
      <c r="AA569">
        <v>0</v>
      </c>
      <c r="AB569">
        <v>0</v>
      </c>
    </row>
    <row r="570" spans="1:28">
      <c r="A570" t="s">
        <v>3220</v>
      </c>
      <c r="B570" t="s">
        <v>3221</v>
      </c>
      <c r="D570">
        <v>0</v>
      </c>
      <c r="E570">
        <v>23.814</v>
      </c>
      <c r="F570" t="s">
        <v>1369</v>
      </c>
      <c r="G570" t="s">
        <v>1382</v>
      </c>
      <c r="H570">
        <v>0</v>
      </c>
      <c r="I570">
        <v>0</v>
      </c>
      <c r="J570">
        <v>0</v>
      </c>
      <c r="L570">
        <v>0</v>
      </c>
      <c r="M570">
        <v>0</v>
      </c>
      <c r="N570">
        <v>5</v>
      </c>
      <c r="O570" t="s">
        <v>1370</v>
      </c>
      <c r="Q570" t="s">
        <v>1370</v>
      </c>
      <c r="R570" t="s">
        <v>1328</v>
      </c>
      <c r="S570">
        <v>0</v>
      </c>
      <c r="T570" t="s">
        <v>2262</v>
      </c>
      <c r="U570" t="s">
        <v>1372</v>
      </c>
      <c r="V570" t="s">
        <v>3222</v>
      </c>
      <c r="W570" t="s">
        <v>3223</v>
      </c>
      <c r="X570" t="s">
        <v>1374</v>
      </c>
      <c r="Y570" t="s">
        <v>1374</v>
      </c>
      <c r="Z570">
        <v>0</v>
      </c>
      <c r="AA570">
        <v>0</v>
      </c>
      <c r="AB570">
        <v>0</v>
      </c>
    </row>
    <row r="571" spans="1:28">
      <c r="A571" t="s">
        <v>3224</v>
      </c>
      <c r="B571" t="s">
        <v>3225</v>
      </c>
      <c r="D571">
        <v>0</v>
      </c>
      <c r="E571">
        <v>23.814</v>
      </c>
      <c r="F571" t="s">
        <v>1369</v>
      </c>
      <c r="G571" t="s">
        <v>1382</v>
      </c>
      <c r="H571">
        <v>0</v>
      </c>
      <c r="I571">
        <v>0</v>
      </c>
      <c r="J571">
        <v>0</v>
      </c>
      <c r="L571">
        <v>0</v>
      </c>
      <c r="M571">
        <v>0</v>
      </c>
      <c r="N571">
        <v>5</v>
      </c>
      <c r="O571" t="s">
        <v>1370</v>
      </c>
      <c r="Q571" t="s">
        <v>1370</v>
      </c>
      <c r="R571" t="s">
        <v>1328</v>
      </c>
      <c r="S571">
        <v>0</v>
      </c>
      <c r="T571" t="s">
        <v>2262</v>
      </c>
      <c r="U571" t="s">
        <v>1372</v>
      </c>
      <c r="V571" t="s">
        <v>3226</v>
      </c>
      <c r="W571" t="s">
        <v>3227</v>
      </c>
      <c r="X571" t="s">
        <v>1374</v>
      </c>
      <c r="Y571" t="s">
        <v>1374</v>
      </c>
      <c r="Z571">
        <v>0</v>
      </c>
      <c r="AA571">
        <v>0</v>
      </c>
      <c r="AB571">
        <v>0</v>
      </c>
    </row>
    <row r="572" spans="1:28">
      <c r="A572" t="s">
        <v>3228</v>
      </c>
      <c r="B572" t="s">
        <v>3229</v>
      </c>
      <c r="D572">
        <v>0</v>
      </c>
      <c r="E572">
        <v>0.79</v>
      </c>
      <c r="F572" t="s">
        <v>1369</v>
      </c>
      <c r="G572" t="s">
        <v>1382</v>
      </c>
      <c r="H572">
        <v>0</v>
      </c>
      <c r="I572">
        <v>0</v>
      </c>
      <c r="J572">
        <v>0</v>
      </c>
      <c r="L572">
        <v>0</v>
      </c>
      <c r="M572">
        <v>0</v>
      </c>
      <c r="N572">
        <v>5</v>
      </c>
      <c r="O572" t="s">
        <v>1370</v>
      </c>
      <c r="Q572" t="s">
        <v>1370</v>
      </c>
      <c r="R572" t="s">
        <v>1328</v>
      </c>
      <c r="S572">
        <v>0</v>
      </c>
      <c r="T572" t="s">
        <v>2262</v>
      </c>
      <c r="U572" t="s">
        <v>1372</v>
      </c>
      <c r="V572" t="s">
        <v>3230</v>
      </c>
      <c r="W572" t="s">
        <v>3229</v>
      </c>
      <c r="X572" t="s">
        <v>1374</v>
      </c>
      <c r="Y572" t="s">
        <v>1374</v>
      </c>
      <c r="Z572">
        <v>0</v>
      </c>
      <c r="AA572">
        <v>0</v>
      </c>
      <c r="AB572">
        <v>0</v>
      </c>
    </row>
    <row r="573" spans="1:28">
      <c r="A573" t="s">
        <v>3231</v>
      </c>
      <c r="B573" t="s">
        <v>3232</v>
      </c>
      <c r="D573">
        <v>0</v>
      </c>
      <c r="E573">
        <v>0.79</v>
      </c>
      <c r="F573" t="s">
        <v>1369</v>
      </c>
      <c r="G573" t="s">
        <v>1382</v>
      </c>
      <c r="H573">
        <v>0</v>
      </c>
      <c r="I573">
        <v>0</v>
      </c>
      <c r="J573">
        <v>0</v>
      </c>
      <c r="L573">
        <v>0</v>
      </c>
      <c r="M573">
        <v>0</v>
      </c>
      <c r="N573">
        <v>5</v>
      </c>
      <c r="O573" t="s">
        <v>1370</v>
      </c>
      <c r="Q573" t="s">
        <v>1370</v>
      </c>
      <c r="R573" t="s">
        <v>1328</v>
      </c>
      <c r="S573">
        <v>0</v>
      </c>
      <c r="T573" t="s">
        <v>2262</v>
      </c>
      <c r="U573" t="s">
        <v>1372</v>
      </c>
      <c r="V573" t="s">
        <v>3233</v>
      </c>
      <c r="W573" t="s">
        <v>3232</v>
      </c>
      <c r="X573" t="s">
        <v>1374</v>
      </c>
      <c r="Y573" t="s">
        <v>1374</v>
      </c>
      <c r="Z573">
        <v>0</v>
      </c>
      <c r="AA573">
        <v>0</v>
      </c>
      <c r="AB573">
        <v>0</v>
      </c>
    </row>
    <row r="574" spans="1:28">
      <c r="A574" t="s">
        <v>3234</v>
      </c>
      <c r="B574" t="s">
        <v>3235</v>
      </c>
      <c r="D574">
        <v>0</v>
      </c>
      <c r="E574">
        <v>4.25</v>
      </c>
      <c r="F574" t="s">
        <v>1369</v>
      </c>
      <c r="G574" t="s">
        <v>1382</v>
      </c>
      <c r="H574">
        <v>0</v>
      </c>
      <c r="I574">
        <v>0</v>
      </c>
      <c r="J574">
        <v>0</v>
      </c>
      <c r="L574">
        <v>0</v>
      </c>
      <c r="M574">
        <v>0</v>
      </c>
      <c r="N574">
        <v>5</v>
      </c>
      <c r="O574" t="s">
        <v>1370</v>
      </c>
      <c r="Q574" t="s">
        <v>1370</v>
      </c>
      <c r="R574" t="s">
        <v>1328</v>
      </c>
      <c r="S574">
        <v>0</v>
      </c>
      <c r="T574" t="s">
        <v>2262</v>
      </c>
      <c r="U574" t="s">
        <v>1372</v>
      </c>
      <c r="V574" t="s">
        <v>3236</v>
      </c>
      <c r="W574" t="s">
        <v>3235</v>
      </c>
      <c r="X574" t="s">
        <v>1374</v>
      </c>
      <c r="Y574" t="s">
        <v>1374</v>
      </c>
      <c r="Z574">
        <v>0</v>
      </c>
      <c r="AA574">
        <v>0</v>
      </c>
      <c r="AB574">
        <v>0</v>
      </c>
    </row>
    <row r="575" spans="1:28">
      <c r="A575" t="s">
        <v>3237</v>
      </c>
      <c r="B575" t="s">
        <v>3238</v>
      </c>
      <c r="D575">
        <v>0</v>
      </c>
      <c r="E575">
        <v>3</v>
      </c>
      <c r="F575" t="s">
        <v>1369</v>
      </c>
      <c r="G575" t="s">
        <v>1382</v>
      </c>
      <c r="H575">
        <v>0</v>
      </c>
      <c r="I575">
        <v>0</v>
      </c>
      <c r="J575">
        <v>0</v>
      </c>
      <c r="L575">
        <v>0</v>
      </c>
      <c r="M575">
        <v>0</v>
      </c>
      <c r="N575">
        <v>5</v>
      </c>
      <c r="O575" t="s">
        <v>1370</v>
      </c>
      <c r="Q575" t="s">
        <v>1370</v>
      </c>
      <c r="R575" t="s">
        <v>1328</v>
      </c>
      <c r="S575">
        <v>0</v>
      </c>
      <c r="T575" t="s">
        <v>2262</v>
      </c>
      <c r="U575" t="s">
        <v>1372</v>
      </c>
      <c r="V575" t="s">
        <v>3239</v>
      </c>
      <c r="W575" t="s">
        <v>3238</v>
      </c>
      <c r="X575" t="s">
        <v>1374</v>
      </c>
      <c r="Y575" t="s">
        <v>1374</v>
      </c>
      <c r="Z575">
        <v>0</v>
      </c>
      <c r="AA575">
        <v>0</v>
      </c>
      <c r="AB575">
        <v>0</v>
      </c>
    </row>
    <row r="576" spans="1:28">
      <c r="A576" t="s">
        <v>3240</v>
      </c>
      <c r="B576" t="s">
        <v>3241</v>
      </c>
      <c r="D576">
        <v>0</v>
      </c>
      <c r="E576">
        <v>3</v>
      </c>
      <c r="F576" t="s">
        <v>1369</v>
      </c>
      <c r="G576" t="s">
        <v>1382</v>
      </c>
      <c r="H576">
        <v>0</v>
      </c>
      <c r="I576">
        <v>0</v>
      </c>
      <c r="J576">
        <v>0</v>
      </c>
      <c r="L576">
        <v>0</v>
      </c>
      <c r="M576">
        <v>0</v>
      </c>
      <c r="N576">
        <v>5</v>
      </c>
      <c r="O576" t="s">
        <v>1370</v>
      </c>
      <c r="Q576" t="s">
        <v>1370</v>
      </c>
      <c r="R576" t="s">
        <v>1328</v>
      </c>
      <c r="S576">
        <v>0</v>
      </c>
      <c r="T576" t="s">
        <v>2262</v>
      </c>
      <c r="U576" t="s">
        <v>1372</v>
      </c>
      <c r="V576" t="s">
        <v>3242</v>
      </c>
      <c r="W576" t="s">
        <v>3241</v>
      </c>
      <c r="X576" t="s">
        <v>1374</v>
      </c>
      <c r="Y576" t="s">
        <v>1374</v>
      </c>
      <c r="Z576">
        <v>0</v>
      </c>
      <c r="AA576">
        <v>0</v>
      </c>
      <c r="AB576">
        <v>0</v>
      </c>
    </row>
    <row r="577" spans="1:28">
      <c r="A577" t="s">
        <v>3243</v>
      </c>
      <c r="B577" t="s">
        <v>3244</v>
      </c>
      <c r="D577">
        <v>0</v>
      </c>
      <c r="E577">
        <v>11.45</v>
      </c>
      <c r="F577" t="s">
        <v>1369</v>
      </c>
      <c r="G577" t="s">
        <v>1382</v>
      </c>
      <c r="H577">
        <v>0</v>
      </c>
      <c r="I577">
        <v>0</v>
      </c>
      <c r="J577">
        <v>0</v>
      </c>
      <c r="L577">
        <v>0</v>
      </c>
      <c r="M577">
        <v>0</v>
      </c>
      <c r="N577">
        <v>5</v>
      </c>
      <c r="O577" t="s">
        <v>1370</v>
      </c>
      <c r="Q577" t="s">
        <v>1370</v>
      </c>
      <c r="R577" t="s">
        <v>1328</v>
      </c>
      <c r="S577">
        <v>0</v>
      </c>
      <c r="T577" t="s">
        <v>2262</v>
      </c>
      <c r="U577" t="s">
        <v>1372</v>
      </c>
      <c r="V577" t="s">
        <v>3245</v>
      </c>
      <c r="W577" t="s">
        <v>3244</v>
      </c>
      <c r="X577" t="s">
        <v>1374</v>
      </c>
      <c r="Y577" t="s">
        <v>1374</v>
      </c>
      <c r="Z577">
        <v>0</v>
      </c>
      <c r="AA577">
        <v>0</v>
      </c>
      <c r="AB577">
        <v>0</v>
      </c>
    </row>
    <row r="578" spans="1:28">
      <c r="A578" t="s">
        <v>3246</v>
      </c>
      <c r="B578" t="s">
        <v>3247</v>
      </c>
      <c r="D578">
        <v>0</v>
      </c>
      <c r="E578">
        <v>11.45</v>
      </c>
      <c r="F578" t="s">
        <v>1369</v>
      </c>
      <c r="G578" t="s">
        <v>1382</v>
      </c>
      <c r="H578">
        <v>0</v>
      </c>
      <c r="I578">
        <v>0</v>
      </c>
      <c r="J578">
        <v>0</v>
      </c>
      <c r="L578">
        <v>0</v>
      </c>
      <c r="M578">
        <v>0</v>
      </c>
      <c r="N578">
        <v>5</v>
      </c>
      <c r="O578" t="s">
        <v>1370</v>
      </c>
      <c r="Q578" t="s">
        <v>1370</v>
      </c>
      <c r="R578" t="s">
        <v>1328</v>
      </c>
      <c r="S578">
        <v>0</v>
      </c>
      <c r="T578" t="s">
        <v>2262</v>
      </c>
      <c r="U578" t="s">
        <v>1372</v>
      </c>
      <c r="V578" t="s">
        <v>3248</v>
      </c>
      <c r="W578" t="s">
        <v>3247</v>
      </c>
      <c r="X578" t="s">
        <v>1374</v>
      </c>
      <c r="Y578" t="s">
        <v>1374</v>
      </c>
      <c r="Z578">
        <v>0</v>
      </c>
      <c r="AA578">
        <v>0</v>
      </c>
      <c r="AB578">
        <v>0</v>
      </c>
    </row>
    <row r="579" spans="1:28">
      <c r="A579" t="s">
        <v>3249</v>
      </c>
      <c r="B579" t="s">
        <v>3250</v>
      </c>
      <c r="D579">
        <v>0</v>
      </c>
      <c r="E579">
        <v>11.45</v>
      </c>
      <c r="F579" t="s">
        <v>1369</v>
      </c>
      <c r="G579" t="s">
        <v>1382</v>
      </c>
      <c r="H579">
        <v>0</v>
      </c>
      <c r="I579">
        <v>0</v>
      </c>
      <c r="J579">
        <v>0</v>
      </c>
      <c r="L579">
        <v>0</v>
      </c>
      <c r="M579">
        <v>0</v>
      </c>
      <c r="N579">
        <v>5</v>
      </c>
      <c r="O579" t="s">
        <v>1370</v>
      </c>
      <c r="Q579" t="s">
        <v>1370</v>
      </c>
      <c r="R579" t="s">
        <v>1328</v>
      </c>
      <c r="S579">
        <v>0</v>
      </c>
      <c r="T579" t="s">
        <v>2262</v>
      </c>
      <c r="U579" t="s">
        <v>1372</v>
      </c>
      <c r="V579" t="s">
        <v>3251</v>
      </c>
      <c r="W579" t="s">
        <v>3250</v>
      </c>
      <c r="X579" t="s">
        <v>1374</v>
      </c>
      <c r="Y579" t="s">
        <v>1374</v>
      </c>
      <c r="Z579">
        <v>0</v>
      </c>
      <c r="AA579">
        <v>0</v>
      </c>
      <c r="AB579">
        <v>0</v>
      </c>
    </row>
    <row r="580" spans="1:28">
      <c r="A580" t="s">
        <v>3252</v>
      </c>
      <c r="B580" t="s">
        <v>3253</v>
      </c>
      <c r="D580">
        <v>0</v>
      </c>
      <c r="E580">
        <v>11.45</v>
      </c>
      <c r="F580" t="s">
        <v>1369</v>
      </c>
      <c r="G580" t="s">
        <v>1382</v>
      </c>
      <c r="H580">
        <v>0</v>
      </c>
      <c r="I580">
        <v>0</v>
      </c>
      <c r="J580">
        <v>0</v>
      </c>
      <c r="L580">
        <v>0</v>
      </c>
      <c r="M580">
        <v>0</v>
      </c>
      <c r="N580">
        <v>5</v>
      </c>
      <c r="O580" t="s">
        <v>1370</v>
      </c>
      <c r="Q580" t="s">
        <v>1370</v>
      </c>
      <c r="R580" t="s">
        <v>1328</v>
      </c>
      <c r="S580">
        <v>0</v>
      </c>
      <c r="T580" t="s">
        <v>2262</v>
      </c>
      <c r="U580" t="s">
        <v>1372</v>
      </c>
      <c r="V580" t="s">
        <v>3254</v>
      </c>
      <c r="W580" t="s">
        <v>3253</v>
      </c>
      <c r="X580" t="s">
        <v>1374</v>
      </c>
      <c r="Y580" t="s">
        <v>1374</v>
      </c>
      <c r="Z580">
        <v>0</v>
      </c>
      <c r="AA580">
        <v>0</v>
      </c>
      <c r="AB580">
        <v>0</v>
      </c>
    </row>
    <row r="581" spans="1:28">
      <c r="A581" t="s">
        <v>3255</v>
      </c>
      <c r="B581" t="s">
        <v>3256</v>
      </c>
      <c r="D581">
        <v>0</v>
      </c>
      <c r="E581">
        <v>43.24</v>
      </c>
      <c r="F581" t="s">
        <v>1369</v>
      </c>
      <c r="G581" t="s">
        <v>1382</v>
      </c>
      <c r="H581">
        <v>0</v>
      </c>
      <c r="I581">
        <v>0</v>
      </c>
      <c r="J581">
        <v>0</v>
      </c>
      <c r="L581">
        <v>0</v>
      </c>
      <c r="M581">
        <v>0</v>
      </c>
      <c r="N581">
        <v>5</v>
      </c>
      <c r="O581" t="s">
        <v>1370</v>
      </c>
      <c r="Q581" t="s">
        <v>1370</v>
      </c>
      <c r="R581" t="s">
        <v>1328</v>
      </c>
      <c r="S581">
        <v>0</v>
      </c>
      <c r="T581" t="s">
        <v>2262</v>
      </c>
      <c r="U581" t="s">
        <v>1372</v>
      </c>
      <c r="V581" t="s">
        <v>3257</v>
      </c>
      <c r="W581" t="s">
        <v>3256</v>
      </c>
      <c r="X581" t="s">
        <v>1374</v>
      </c>
      <c r="Y581" t="s">
        <v>1374</v>
      </c>
      <c r="Z581">
        <v>0</v>
      </c>
      <c r="AA581">
        <v>0</v>
      </c>
      <c r="AB581">
        <v>0</v>
      </c>
    </row>
    <row r="582" spans="1:28">
      <c r="A582" t="s">
        <v>3258</v>
      </c>
      <c r="B582" t="s">
        <v>3259</v>
      </c>
      <c r="D582">
        <v>0</v>
      </c>
      <c r="E582">
        <v>43.24</v>
      </c>
      <c r="F582" t="s">
        <v>1369</v>
      </c>
      <c r="G582" t="s">
        <v>1382</v>
      </c>
      <c r="H582">
        <v>0</v>
      </c>
      <c r="I582">
        <v>0</v>
      </c>
      <c r="J582">
        <v>0</v>
      </c>
      <c r="L582">
        <v>0</v>
      </c>
      <c r="M582">
        <v>0</v>
      </c>
      <c r="N582">
        <v>5</v>
      </c>
      <c r="O582" t="s">
        <v>1370</v>
      </c>
      <c r="Q582" t="s">
        <v>1370</v>
      </c>
      <c r="R582" t="s">
        <v>1328</v>
      </c>
      <c r="S582">
        <v>0</v>
      </c>
      <c r="T582" t="s">
        <v>2262</v>
      </c>
      <c r="U582" t="s">
        <v>1372</v>
      </c>
      <c r="V582" t="s">
        <v>3260</v>
      </c>
      <c r="W582" t="s">
        <v>3259</v>
      </c>
      <c r="X582" t="s">
        <v>1374</v>
      </c>
      <c r="Y582" t="s">
        <v>1374</v>
      </c>
      <c r="Z582">
        <v>0</v>
      </c>
      <c r="AA582">
        <v>0</v>
      </c>
      <c r="AB582">
        <v>0</v>
      </c>
    </row>
    <row r="583" spans="1:28">
      <c r="A583" t="s">
        <v>3261</v>
      </c>
      <c r="B583" t="s">
        <v>3262</v>
      </c>
      <c r="D583">
        <v>0</v>
      </c>
      <c r="E583">
        <v>43.24</v>
      </c>
      <c r="F583" t="s">
        <v>1369</v>
      </c>
      <c r="G583" t="s">
        <v>1382</v>
      </c>
      <c r="H583">
        <v>0</v>
      </c>
      <c r="I583">
        <v>0</v>
      </c>
      <c r="J583">
        <v>0</v>
      </c>
      <c r="L583">
        <v>0</v>
      </c>
      <c r="M583">
        <v>0</v>
      </c>
      <c r="N583">
        <v>5</v>
      </c>
      <c r="O583" t="s">
        <v>1370</v>
      </c>
      <c r="Q583" t="s">
        <v>1370</v>
      </c>
      <c r="R583" t="s">
        <v>1328</v>
      </c>
      <c r="S583">
        <v>0</v>
      </c>
      <c r="T583" t="s">
        <v>2262</v>
      </c>
      <c r="U583" t="s">
        <v>1372</v>
      </c>
      <c r="V583" t="s">
        <v>3263</v>
      </c>
      <c r="W583" t="s">
        <v>3262</v>
      </c>
      <c r="X583" t="s">
        <v>1374</v>
      </c>
      <c r="Y583" t="s">
        <v>1374</v>
      </c>
      <c r="Z583">
        <v>0</v>
      </c>
      <c r="AA583">
        <v>0</v>
      </c>
      <c r="AB583">
        <v>0</v>
      </c>
    </row>
    <row r="584" spans="1:28">
      <c r="A584" t="s">
        <v>3264</v>
      </c>
      <c r="B584" t="s">
        <v>3265</v>
      </c>
      <c r="D584">
        <v>0</v>
      </c>
      <c r="E584">
        <v>43.24</v>
      </c>
      <c r="F584" t="s">
        <v>1369</v>
      </c>
      <c r="G584" t="s">
        <v>1382</v>
      </c>
      <c r="H584">
        <v>0</v>
      </c>
      <c r="I584">
        <v>0</v>
      </c>
      <c r="J584">
        <v>0</v>
      </c>
      <c r="L584">
        <v>0</v>
      </c>
      <c r="M584">
        <v>0</v>
      </c>
      <c r="N584">
        <v>5</v>
      </c>
      <c r="O584" t="s">
        <v>1370</v>
      </c>
      <c r="Q584" t="s">
        <v>1370</v>
      </c>
      <c r="R584" t="s">
        <v>1328</v>
      </c>
      <c r="S584">
        <v>0</v>
      </c>
      <c r="T584" t="s">
        <v>2262</v>
      </c>
      <c r="U584" t="s">
        <v>1372</v>
      </c>
      <c r="V584" t="s">
        <v>3266</v>
      </c>
      <c r="W584" t="s">
        <v>3265</v>
      </c>
      <c r="X584" t="s">
        <v>1374</v>
      </c>
      <c r="Y584" t="s">
        <v>1374</v>
      </c>
      <c r="Z584">
        <v>0</v>
      </c>
      <c r="AA584">
        <v>0</v>
      </c>
      <c r="AB584">
        <v>0</v>
      </c>
    </row>
    <row r="585" spans="1:28">
      <c r="A585" t="s">
        <v>3267</v>
      </c>
      <c r="B585" t="s">
        <v>3268</v>
      </c>
      <c r="D585">
        <v>0</v>
      </c>
      <c r="E585">
        <v>2.0499999999999998</v>
      </c>
      <c r="F585" t="s">
        <v>1369</v>
      </c>
      <c r="G585" t="s">
        <v>1382</v>
      </c>
      <c r="H585">
        <v>0</v>
      </c>
      <c r="I585">
        <v>0</v>
      </c>
      <c r="J585">
        <v>0</v>
      </c>
      <c r="L585">
        <v>0</v>
      </c>
      <c r="M585">
        <v>0</v>
      </c>
      <c r="N585">
        <v>5</v>
      </c>
      <c r="O585" t="s">
        <v>1370</v>
      </c>
      <c r="Q585" t="s">
        <v>1370</v>
      </c>
      <c r="R585" t="s">
        <v>1328</v>
      </c>
      <c r="S585">
        <v>0</v>
      </c>
      <c r="T585" t="s">
        <v>2262</v>
      </c>
      <c r="U585" t="s">
        <v>1372</v>
      </c>
      <c r="V585" t="s">
        <v>3269</v>
      </c>
      <c r="W585" t="s">
        <v>3270</v>
      </c>
      <c r="X585" t="s">
        <v>1374</v>
      </c>
      <c r="Y585" t="s">
        <v>1374</v>
      </c>
      <c r="Z585">
        <v>0</v>
      </c>
      <c r="AA585">
        <v>0</v>
      </c>
      <c r="AB585">
        <v>0</v>
      </c>
    </row>
    <row r="586" spans="1:28">
      <c r="A586" t="s">
        <v>3271</v>
      </c>
      <c r="B586" t="s">
        <v>3272</v>
      </c>
      <c r="D586">
        <v>0</v>
      </c>
      <c r="E586">
        <v>2.0499999999999998</v>
      </c>
      <c r="F586" t="s">
        <v>1369</v>
      </c>
      <c r="G586" t="s">
        <v>1382</v>
      </c>
      <c r="H586">
        <v>0</v>
      </c>
      <c r="I586">
        <v>0</v>
      </c>
      <c r="J586">
        <v>0</v>
      </c>
      <c r="L586">
        <v>0</v>
      </c>
      <c r="M586">
        <v>0</v>
      </c>
      <c r="N586">
        <v>5</v>
      </c>
      <c r="O586" t="s">
        <v>1370</v>
      </c>
      <c r="Q586" t="s">
        <v>1370</v>
      </c>
      <c r="R586" t="s">
        <v>1328</v>
      </c>
      <c r="S586">
        <v>0</v>
      </c>
      <c r="T586" t="s">
        <v>2262</v>
      </c>
      <c r="U586" t="s">
        <v>1372</v>
      </c>
      <c r="V586" t="s">
        <v>3273</v>
      </c>
      <c r="W586" t="s">
        <v>3274</v>
      </c>
      <c r="X586" t="s">
        <v>1374</v>
      </c>
      <c r="Y586" t="s">
        <v>1374</v>
      </c>
      <c r="Z586">
        <v>0</v>
      </c>
      <c r="AA586">
        <v>0</v>
      </c>
      <c r="AB586">
        <v>0</v>
      </c>
    </row>
    <row r="587" spans="1:28">
      <c r="A587" t="s">
        <v>3275</v>
      </c>
      <c r="B587" t="s">
        <v>3276</v>
      </c>
      <c r="D587">
        <v>0</v>
      </c>
      <c r="E587">
        <v>2.0499999999999998</v>
      </c>
      <c r="F587" t="s">
        <v>1369</v>
      </c>
      <c r="G587" t="s">
        <v>1382</v>
      </c>
      <c r="H587">
        <v>0</v>
      </c>
      <c r="I587">
        <v>0</v>
      </c>
      <c r="J587">
        <v>0</v>
      </c>
      <c r="L587">
        <v>0</v>
      </c>
      <c r="M587">
        <v>0</v>
      </c>
      <c r="N587">
        <v>5</v>
      </c>
      <c r="O587" t="s">
        <v>1370</v>
      </c>
      <c r="Q587" t="s">
        <v>1370</v>
      </c>
      <c r="R587" t="s">
        <v>1328</v>
      </c>
      <c r="S587">
        <v>0</v>
      </c>
      <c r="T587" t="s">
        <v>2262</v>
      </c>
      <c r="U587" t="s">
        <v>1372</v>
      </c>
      <c r="V587" t="s">
        <v>3277</v>
      </c>
      <c r="W587" t="s">
        <v>3276</v>
      </c>
      <c r="X587" t="s">
        <v>1374</v>
      </c>
      <c r="Y587" t="s">
        <v>1374</v>
      </c>
      <c r="Z587">
        <v>0</v>
      </c>
      <c r="AA587">
        <v>0</v>
      </c>
      <c r="AB587">
        <v>0</v>
      </c>
    </row>
    <row r="588" spans="1:28">
      <c r="A588" t="s">
        <v>3278</v>
      </c>
      <c r="B588" t="s">
        <v>3279</v>
      </c>
      <c r="D588">
        <v>0</v>
      </c>
      <c r="E588">
        <v>3.54</v>
      </c>
      <c r="F588" t="s">
        <v>1369</v>
      </c>
      <c r="G588" t="s">
        <v>1382</v>
      </c>
      <c r="H588">
        <v>0</v>
      </c>
      <c r="I588">
        <v>0</v>
      </c>
      <c r="J588">
        <v>0</v>
      </c>
      <c r="L588">
        <v>0</v>
      </c>
      <c r="M588">
        <v>0</v>
      </c>
      <c r="N588">
        <v>5</v>
      </c>
      <c r="O588" t="s">
        <v>1370</v>
      </c>
      <c r="Q588" t="s">
        <v>1370</v>
      </c>
      <c r="R588" t="s">
        <v>1328</v>
      </c>
      <c r="S588">
        <v>0</v>
      </c>
      <c r="T588" t="s">
        <v>2262</v>
      </c>
      <c r="U588" t="s">
        <v>1372</v>
      </c>
      <c r="V588" t="s">
        <v>3280</v>
      </c>
      <c r="W588" t="s">
        <v>3279</v>
      </c>
      <c r="X588" t="s">
        <v>1374</v>
      </c>
      <c r="Y588" t="s">
        <v>1374</v>
      </c>
      <c r="Z588">
        <v>0</v>
      </c>
      <c r="AA588">
        <v>0</v>
      </c>
      <c r="AB588">
        <v>0</v>
      </c>
    </row>
    <row r="589" spans="1:28">
      <c r="A589" t="s">
        <v>3281</v>
      </c>
      <c r="B589" t="s">
        <v>3282</v>
      </c>
      <c r="D589">
        <v>0</v>
      </c>
      <c r="E589">
        <v>2.0099999999999998</v>
      </c>
      <c r="F589" t="s">
        <v>1369</v>
      </c>
      <c r="G589" t="s">
        <v>1382</v>
      </c>
      <c r="H589">
        <v>0</v>
      </c>
      <c r="I589">
        <v>0</v>
      </c>
      <c r="J589">
        <v>0</v>
      </c>
      <c r="L589">
        <v>0</v>
      </c>
      <c r="M589">
        <v>0</v>
      </c>
      <c r="N589">
        <v>5</v>
      </c>
      <c r="O589" t="s">
        <v>1370</v>
      </c>
      <c r="Q589" t="s">
        <v>1370</v>
      </c>
      <c r="R589" t="s">
        <v>1328</v>
      </c>
      <c r="S589">
        <v>0</v>
      </c>
      <c r="T589" t="s">
        <v>2262</v>
      </c>
      <c r="U589" t="s">
        <v>1372</v>
      </c>
      <c r="V589" t="s">
        <v>3283</v>
      </c>
      <c r="W589" t="s">
        <v>3282</v>
      </c>
      <c r="X589" t="s">
        <v>1374</v>
      </c>
      <c r="Y589" t="s">
        <v>1374</v>
      </c>
      <c r="Z589">
        <v>0</v>
      </c>
      <c r="AA589">
        <v>0</v>
      </c>
      <c r="AB589">
        <v>0</v>
      </c>
    </row>
    <row r="590" spans="1:28">
      <c r="A590" t="s">
        <v>3284</v>
      </c>
      <c r="B590" t="s">
        <v>3285</v>
      </c>
      <c r="D590">
        <v>0</v>
      </c>
      <c r="E590">
        <v>3.68</v>
      </c>
      <c r="F590" t="s">
        <v>1369</v>
      </c>
      <c r="G590" t="s">
        <v>1382</v>
      </c>
      <c r="H590">
        <v>0</v>
      </c>
      <c r="I590">
        <v>0</v>
      </c>
      <c r="J590">
        <v>0</v>
      </c>
      <c r="L590">
        <v>0</v>
      </c>
      <c r="M590">
        <v>0</v>
      </c>
      <c r="N590">
        <v>5</v>
      </c>
      <c r="O590" t="s">
        <v>1370</v>
      </c>
      <c r="Q590" t="s">
        <v>1370</v>
      </c>
      <c r="R590" t="s">
        <v>1328</v>
      </c>
      <c r="S590">
        <v>0</v>
      </c>
      <c r="T590" t="s">
        <v>2262</v>
      </c>
      <c r="U590" t="s">
        <v>1372</v>
      </c>
      <c r="V590" t="s">
        <v>3286</v>
      </c>
      <c r="W590" t="s">
        <v>3285</v>
      </c>
      <c r="X590" t="s">
        <v>1374</v>
      </c>
      <c r="Y590" t="s">
        <v>1374</v>
      </c>
      <c r="Z590">
        <v>0</v>
      </c>
      <c r="AA590">
        <v>0</v>
      </c>
      <c r="AB590">
        <v>0</v>
      </c>
    </row>
    <row r="591" spans="1:28">
      <c r="A591" t="s">
        <v>3287</v>
      </c>
      <c r="B591" t="s">
        <v>3288</v>
      </c>
      <c r="D591">
        <v>0</v>
      </c>
      <c r="E591">
        <v>6.07</v>
      </c>
      <c r="F591" t="s">
        <v>1369</v>
      </c>
      <c r="G591" t="s">
        <v>1382</v>
      </c>
      <c r="H591">
        <v>0</v>
      </c>
      <c r="I591">
        <v>0</v>
      </c>
      <c r="J591">
        <v>0</v>
      </c>
      <c r="L591">
        <v>0</v>
      </c>
      <c r="M591">
        <v>0</v>
      </c>
      <c r="N591">
        <v>5</v>
      </c>
      <c r="O591" t="s">
        <v>1370</v>
      </c>
      <c r="Q591" t="s">
        <v>1370</v>
      </c>
      <c r="R591" t="s">
        <v>1328</v>
      </c>
      <c r="S591">
        <v>0</v>
      </c>
      <c r="T591" t="s">
        <v>2262</v>
      </c>
      <c r="U591" t="s">
        <v>1372</v>
      </c>
      <c r="V591" t="s">
        <v>3289</v>
      </c>
      <c r="W591" t="s">
        <v>3288</v>
      </c>
      <c r="X591" t="s">
        <v>1374</v>
      </c>
      <c r="Y591" t="s">
        <v>1374</v>
      </c>
      <c r="Z591">
        <v>0</v>
      </c>
      <c r="AA591">
        <v>0</v>
      </c>
      <c r="AB591">
        <v>0</v>
      </c>
    </row>
    <row r="592" spans="1:28">
      <c r="A592" t="s">
        <v>3290</v>
      </c>
      <c r="B592" t="s">
        <v>3291</v>
      </c>
      <c r="D592">
        <v>0</v>
      </c>
      <c r="E592">
        <v>6.07</v>
      </c>
      <c r="F592" t="s">
        <v>1369</v>
      </c>
      <c r="G592" t="s">
        <v>1382</v>
      </c>
      <c r="H592">
        <v>0</v>
      </c>
      <c r="I592">
        <v>0</v>
      </c>
      <c r="J592">
        <v>0</v>
      </c>
      <c r="L592">
        <v>0</v>
      </c>
      <c r="M592">
        <v>0</v>
      </c>
      <c r="N592">
        <v>5</v>
      </c>
      <c r="O592" t="s">
        <v>1370</v>
      </c>
      <c r="Q592" t="s">
        <v>1370</v>
      </c>
      <c r="R592" t="s">
        <v>1328</v>
      </c>
      <c r="S592">
        <v>0</v>
      </c>
      <c r="T592" t="s">
        <v>2262</v>
      </c>
      <c r="U592" t="s">
        <v>1372</v>
      </c>
      <c r="V592" t="s">
        <v>3292</v>
      </c>
      <c r="W592" t="s">
        <v>3291</v>
      </c>
      <c r="X592" t="s">
        <v>1374</v>
      </c>
      <c r="Y592" t="s">
        <v>1374</v>
      </c>
      <c r="Z592">
        <v>0</v>
      </c>
      <c r="AA592">
        <v>0</v>
      </c>
      <c r="AB592">
        <v>0</v>
      </c>
    </row>
    <row r="593" spans="1:28">
      <c r="A593" t="s">
        <v>3293</v>
      </c>
      <c r="B593" t="s">
        <v>3294</v>
      </c>
      <c r="D593">
        <v>0</v>
      </c>
      <c r="E593">
        <v>6.78</v>
      </c>
      <c r="F593" t="s">
        <v>1369</v>
      </c>
      <c r="G593" t="s">
        <v>1382</v>
      </c>
      <c r="H593">
        <v>0</v>
      </c>
      <c r="I593">
        <v>0</v>
      </c>
      <c r="J593">
        <v>0</v>
      </c>
      <c r="L593">
        <v>0</v>
      </c>
      <c r="M593">
        <v>0</v>
      </c>
      <c r="N593">
        <v>5</v>
      </c>
      <c r="O593" t="s">
        <v>1370</v>
      </c>
      <c r="Q593" t="s">
        <v>1370</v>
      </c>
      <c r="R593" t="s">
        <v>1328</v>
      </c>
      <c r="S593">
        <v>0</v>
      </c>
      <c r="T593" t="s">
        <v>2262</v>
      </c>
      <c r="U593" t="s">
        <v>1372</v>
      </c>
      <c r="V593" t="s">
        <v>3295</v>
      </c>
      <c r="W593" t="s">
        <v>3294</v>
      </c>
      <c r="X593" t="s">
        <v>1374</v>
      </c>
      <c r="Y593" t="s">
        <v>1374</v>
      </c>
      <c r="Z593">
        <v>0</v>
      </c>
      <c r="AA593">
        <v>0</v>
      </c>
      <c r="AB593">
        <v>0</v>
      </c>
    </row>
    <row r="594" spans="1:28">
      <c r="A594" t="s">
        <v>3296</v>
      </c>
      <c r="B594" t="s">
        <v>3297</v>
      </c>
      <c r="D594">
        <v>0</v>
      </c>
      <c r="E594">
        <v>6.78</v>
      </c>
      <c r="F594" t="s">
        <v>1369</v>
      </c>
      <c r="G594" t="s">
        <v>1382</v>
      </c>
      <c r="H594">
        <v>0</v>
      </c>
      <c r="I594">
        <v>0</v>
      </c>
      <c r="J594">
        <v>0</v>
      </c>
      <c r="L594">
        <v>0</v>
      </c>
      <c r="M594">
        <v>0</v>
      </c>
      <c r="N594">
        <v>5</v>
      </c>
      <c r="O594" t="s">
        <v>1370</v>
      </c>
      <c r="Q594" t="s">
        <v>1370</v>
      </c>
      <c r="R594" t="s">
        <v>1328</v>
      </c>
      <c r="S594">
        <v>0</v>
      </c>
      <c r="T594" t="s">
        <v>2262</v>
      </c>
      <c r="U594" t="s">
        <v>1372</v>
      </c>
      <c r="V594" t="s">
        <v>3298</v>
      </c>
      <c r="W594" t="s">
        <v>3297</v>
      </c>
      <c r="X594" t="s">
        <v>1374</v>
      </c>
      <c r="Y594" t="s">
        <v>1374</v>
      </c>
      <c r="Z594">
        <v>0</v>
      </c>
      <c r="AA594">
        <v>0</v>
      </c>
      <c r="AB594">
        <v>0</v>
      </c>
    </row>
    <row r="595" spans="1:28">
      <c r="A595" t="s">
        <v>3299</v>
      </c>
      <c r="B595" t="s">
        <v>3300</v>
      </c>
      <c r="D595">
        <v>0</v>
      </c>
      <c r="E595">
        <v>9.85</v>
      </c>
      <c r="F595" t="s">
        <v>1369</v>
      </c>
      <c r="G595" t="s">
        <v>1382</v>
      </c>
      <c r="H595">
        <v>0</v>
      </c>
      <c r="I595">
        <v>0</v>
      </c>
      <c r="J595">
        <v>0</v>
      </c>
      <c r="L595">
        <v>0</v>
      </c>
      <c r="M595">
        <v>0</v>
      </c>
      <c r="N595">
        <v>5</v>
      </c>
      <c r="O595" t="s">
        <v>1370</v>
      </c>
      <c r="Q595" t="s">
        <v>1370</v>
      </c>
      <c r="R595" t="s">
        <v>1328</v>
      </c>
      <c r="S595">
        <v>0</v>
      </c>
      <c r="T595" t="s">
        <v>2262</v>
      </c>
      <c r="U595" t="s">
        <v>1372</v>
      </c>
      <c r="V595" t="s">
        <v>3301</v>
      </c>
      <c r="W595" t="s">
        <v>3300</v>
      </c>
      <c r="X595" t="s">
        <v>1374</v>
      </c>
      <c r="Y595" t="s">
        <v>1374</v>
      </c>
      <c r="Z595">
        <v>0</v>
      </c>
      <c r="AA595">
        <v>0</v>
      </c>
      <c r="AB595">
        <v>0</v>
      </c>
    </row>
    <row r="596" spans="1:28">
      <c r="A596" t="s">
        <v>3302</v>
      </c>
      <c r="B596" t="s">
        <v>3303</v>
      </c>
      <c r="D596">
        <v>0</v>
      </c>
      <c r="E596">
        <v>9.85</v>
      </c>
      <c r="F596" t="s">
        <v>1369</v>
      </c>
      <c r="G596" t="s">
        <v>1382</v>
      </c>
      <c r="H596">
        <v>0</v>
      </c>
      <c r="I596">
        <v>0</v>
      </c>
      <c r="J596">
        <v>0</v>
      </c>
      <c r="L596">
        <v>0</v>
      </c>
      <c r="M596">
        <v>0</v>
      </c>
      <c r="N596">
        <v>5</v>
      </c>
      <c r="O596" t="s">
        <v>1370</v>
      </c>
      <c r="Q596" t="s">
        <v>1370</v>
      </c>
      <c r="R596" t="s">
        <v>1328</v>
      </c>
      <c r="S596">
        <v>0</v>
      </c>
      <c r="T596" t="s">
        <v>2262</v>
      </c>
      <c r="U596" t="s">
        <v>1372</v>
      </c>
      <c r="V596" t="s">
        <v>3304</v>
      </c>
      <c r="W596" t="s">
        <v>3303</v>
      </c>
      <c r="X596" t="s">
        <v>1374</v>
      </c>
      <c r="Y596" t="s">
        <v>1374</v>
      </c>
      <c r="Z596">
        <v>0</v>
      </c>
      <c r="AA596">
        <v>0</v>
      </c>
      <c r="AB596">
        <v>0</v>
      </c>
    </row>
    <row r="597" spans="1:28">
      <c r="A597" t="s">
        <v>3305</v>
      </c>
      <c r="B597" t="s">
        <v>3306</v>
      </c>
      <c r="D597">
        <v>0</v>
      </c>
      <c r="E597">
        <v>10.19</v>
      </c>
      <c r="F597" t="s">
        <v>1369</v>
      </c>
      <c r="G597" t="s">
        <v>1382</v>
      </c>
      <c r="H597">
        <v>0</v>
      </c>
      <c r="I597">
        <v>0</v>
      </c>
      <c r="J597">
        <v>0</v>
      </c>
      <c r="L597">
        <v>0</v>
      </c>
      <c r="M597">
        <v>0</v>
      </c>
      <c r="N597">
        <v>5</v>
      </c>
      <c r="O597" t="s">
        <v>1370</v>
      </c>
      <c r="Q597" t="s">
        <v>1370</v>
      </c>
      <c r="R597" t="s">
        <v>1328</v>
      </c>
      <c r="S597">
        <v>0</v>
      </c>
      <c r="T597" t="s">
        <v>2262</v>
      </c>
      <c r="U597" t="s">
        <v>1372</v>
      </c>
      <c r="V597" t="s">
        <v>3307</v>
      </c>
      <c r="W597" t="s">
        <v>3306</v>
      </c>
      <c r="X597" t="s">
        <v>1374</v>
      </c>
      <c r="Y597" t="s">
        <v>1374</v>
      </c>
      <c r="Z597">
        <v>0</v>
      </c>
      <c r="AA597">
        <v>0</v>
      </c>
      <c r="AB597">
        <v>0</v>
      </c>
    </row>
    <row r="598" spans="1:28">
      <c r="A598" t="s">
        <v>3308</v>
      </c>
      <c r="B598" t="s">
        <v>3309</v>
      </c>
      <c r="D598">
        <v>0</v>
      </c>
      <c r="E598">
        <v>10.19</v>
      </c>
      <c r="F598" t="s">
        <v>1369</v>
      </c>
      <c r="G598" t="s">
        <v>1382</v>
      </c>
      <c r="H598">
        <v>0</v>
      </c>
      <c r="I598">
        <v>0</v>
      </c>
      <c r="J598">
        <v>0</v>
      </c>
      <c r="L598">
        <v>0</v>
      </c>
      <c r="M598">
        <v>0</v>
      </c>
      <c r="N598">
        <v>5</v>
      </c>
      <c r="O598" t="s">
        <v>1370</v>
      </c>
      <c r="Q598" t="s">
        <v>1370</v>
      </c>
      <c r="R598" t="s">
        <v>1328</v>
      </c>
      <c r="S598">
        <v>0</v>
      </c>
      <c r="T598" t="s">
        <v>2262</v>
      </c>
      <c r="U598" t="s">
        <v>1372</v>
      </c>
      <c r="V598" t="s">
        <v>3310</v>
      </c>
      <c r="W598" t="s">
        <v>3309</v>
      </c>
      <c r="X598" t="s">
        <v>1374</v>
      </c>
      <c r="Y598" t="s">
        <v>1374</v>
      </c>
      <c r="Z598">
        <v>0</v>
      </c>
      <c r="AA598">
        <v>0</v>
      </c>
      <c r="AB598">
        <v>0</v>
      </c>
    </row>
    <row r="599" spans="1:28">
      <c r="A599" t="s">
        <v>3311</v>
      </c>
      <c r="B599" t="s">
        <v>3312</v>
      </c>
      <c r="D599">
        <v>0</v>
      </c>
      <c r="E599">
        <v>12.48</v>
      </c>
      <c r="F599" t="s">
        <v>1369</v>
      </c>
      <c r="G599" t="s">
        <v>1382</v>
      </c>
      <c r="H599">
        <v>0</v>
      </c>
      <c r="I599">
        <v>0</v>
      </c>
      <c r="J599">
        <v>0</v>
      </c>
      <c r="L599">
        <v>0</v>
      </c>
      <c r="M599">
        <v>0</v>
      </c>
      <c r="N599">
        <v>5</v>
      </c>
      <c r="O599" t="s">
        <v>1370</v>
      </c>
      <c r="Q599" t="s">
        <v>1370</v>
      </c>
      <c r="R599" t="s">
        <v>1328</v>
      </c>
      <c r="S599">
        <v>0</v>
      </c>
      <c r="T599" t="s">
        <v>2262</v>
      </c>
      <c r="U599" t="s">
        <v>1372</v>
      </c>
      <c r="V599" t="s">
        <v>3313</v>
      </c>
      <c r="W599" t="s">
        <v>3312</v>
      </c>
      <c r="X599" t="s">
        <v>1374</v>
      </c>
      <c r="Y599" t="s">
        <v>1374</v>
      </c>
      <c r="Z599">
        <v>0</v>
      </c>
      <c r="AA599">
        <v>0</v>
      </c>
      <c r="AB599">
        <v>0</v>
      </c>
    </row>
    <row r="600" spans="1:28">
      <c r="A600" t="s">
        <v>3314</v>
      </c>
      <c r="B600" t="s">
        <v>3315</v>
      </c>
      <c r="D600">
        <v>0</v>
      </c>
      <c r="E600">
        <v>12.48</v>
      </c>
      <c r="F600" t="s">
        <v>1369</v>
      </c>
      <c r="G600" t="s">
        <v>1382</v>
      </c>
      <c r="H600">
        <v>0</v>
      </c>
      <c r="I600">
        <v>0</v>
      </c>
      <c r="J600">
        <v>0</v>
      </c>
      <c r="L600">
        <v>0</v>
      </c>
      <c r="M600">
        <v>0</v>
      </c>
      <c r="N600">
        <v>5</v>
      </c>
      <c r="O600" t="s">
        <v>1370</v>
      </c>
      <c r="Q600" t="s">
        <v>1370</v>
      </c>
      <c r="R600" t="s">
        <v>1328</v>
      </c>
      <c r="S600">
        <v>0</v>
      </c>
      <c r="T600" t="s">
        <v>2262</v>
      </c>
      <c r="U600" t="s">
        <v>1372</v>
      </c>
      <c r="V600" t="s">
        <v>3316</v>
      </c>
      <c r="W600" t="s">
        <v>3315</v>
      </c>
      <c r="X600" t="s">
        <v>1374</v>
      </c>
      <c r="Y600" t="s">
        <v>1374</v>
      </c>
      <c r="Z600">
        <v>0</v>
      </c>
      <c r="AA600">
        <v>0</v>
      </c>
      <c r="AB600">
        <v>0</v>
      </c>
    </row>
    <row r="601" spans="1:28">
      <c r="A601" t="s">
        <v>3317</v>
      </c>
      <c r="B601" t="s">
        <v>3318</v>
      </c>
      <c r="D601">
        <v>0</v>
      </c>
      <c r="E601">
        <v>32.89</v>
      </c>
      <c r="F601" t="s">
        <v>1369</v>
      </c>
      <c r="G601" t="s">
        <v>1382</v>
      </c>
      <c r="H601">
        <v>0</v>
      </c>
      <c r="I601">
        <v>0</v>
      </c>
      <c r="J601">
        <v>0</v>
      </c>
      <c r="L601">
        <v>0</v>
      </c>
      <c r="M601">
        <v>0</v>
      </c>
      <c r="N601">
        <v>5</v>
      </c>
      <c r="O601" t="s">
        <v>1370</v>
      </c>
      <c r="Q601" t="s">
        <v>1370</v>
      </c>
      <c r="R601" t="s">
        <v>1328</v>
      </c>
      <c r="S601">
        <v>0</v>
      </c>
      <c r="T601" t="s">
        <v>2262</v>
      </c>
      <c r="U601" t="s">
        <v>1372</v>
      </c>
      <c r="V601" t="s">
        <v>3319</v>
      </c>
      <c r="W601" t="s">
        <v>3318</v>
      </c>
      <c r="X601" t="s">
        <v>1374</v>
      </c>
      <c r="Y601" t="s">
        <v>1374</v>
      </c>
      <c r="Z601">
        <v>0</v>
      </c>
      <c r="AA601">
        <v>0</v>
      </c>
      <c r="AB601">
        <v>0</v>
      </c>
    </row>
    <row r="602" spans="1:28">
      <c r="A602" t="s">
        <v>3320</v>
      </c>
      <c r="B602" t="s">
        <v>3321</v>
      </c>
      <c r="D602">
        <v>0</v>
      </c>
      <c r="E602">
        <v>32.89</v>
      </c>
      <c r="F602" t="s">
        <v>1369</v>
      </c>
      <c r="G602" t="s">
        <v>1382</v>
      </c>
      <c r="H602">
        <v>0</v>
      </c>
      <c r="I602">
        <v>0</v>
      </c>
      <c r="J602">
        <v>0</v>
      </c>
      <c r="L602">
        <v>0</v>
      </c>
      <c r="M602">
        <v>0</v>
      </c>
      <c r="N602">
        <v>5</v>
      </c>
      <c r="O602" t="s">
        <v>1370</v>
      </c>
      <c r="Q602" t="s">
        <v>1370</v>
      </c>
      <c r="R602" t="s">
        <v>1328</v>
      </c>
      <c r="S602">
        <v>0</v>
      </c>
      <c r="T602" t="s">
        <v>2262</v>
      </c>
      <c r="U602" t="s">
        <v>1372</v>
      </c>
      <c r="V602" t="s">
        <v>3322</v>
      </c>
      <c r="W602" t="s">
        <v>3321</v>
      </c>
      <c r="X602" t="s">
        <v>1374</v>
      </c>
      <c r="Y602" t="s">
        <v>1374</v>
      </c>
      <c r="Z602">
        <v>0</v>
      </c>
      <c r="AA602">
        <v>0</v>
      </c>
      <c r="AB602">
        <v>0</v>
      </c>
    </row>
    <row r="603" spans="1:28">
      <c r="A603" t="s">
        <v>3323</v>
      </c>
      <c r="B603" t="s">
        <v>3324</v>
      </c>
      <c r="D603">
        <v>0</v>
      </c>
      <c r="E603">
        <v>12.48</v>
      </c>
      <c r="F603" t="s">
        <v>1369</v>
      </c>
      <c r="G603" t="s">
        <v>1382</v>
      </c>
      <c r="H603">
        <v>0</v>
      </c>
      <c r="I603">
        <v>0</v>
      </c>
      <c r="J603">
        <v>0</v>
      </c>
      <c r="L603">
        <v>0</v>
      </c>
      <c r="M603">
        <v>0</v>
      </c>
      <c r="N603">
        <v>5</v>
      </c>
      <c r="O603" t="s">
        <v>1370</v>
      </c>
      <c r="Q603" t="s">
        <v>1370</v>
      </c>
      <c r="R603" t="s">
        <v>1328</v>
      </c>
      <c r="S603">
        <v>0</v>
      </c>
      <c r="T603" t="s">
        <v>2262</v>
      </c>
      <c r="U603" t="s">
        <v>1372</v>
      </c>
      <c r="V603" t="s">
        <v>3325</v>
      </c>
      <c r="W603" t="s">
        <v>3324</v>
      </c>
      <c r="X603" t="s">
        <v>1374</v>
      </c>
      <c r="Y603" t="s">
        <v>1374</v>
      </c>
      <c r="Z603">
        <v>0</v>
      </c>
      <c r="AA603">
        <v>0</v>
      </c>
      <c r="AB603">
        <v>0</v>
      </c>
    </row>
    <row r="604" spans="1:28">
      <c r="A604" t="s">
        <v>3326</v>
      </c>
      <c r="B604" t="s">
        <v>3327</v>
      </c>
      <c r="D604">
        <v>0</v>
      </c>
      <c r="E604">
        <v>12.48</v>
      </c>
      <c r="F604" t="s">
        <v>1369</v>
      </c>
      <c r="G604" t="s">
        <v>1382</v>
      </c>
      <c r="H604">
        <v>0</v>
      </c>
      <c r="I604">
        <v>0</v>
      </c>
      <c r="J604">
        <v>0</v>
      </c>
      <c r="L604">
        <v>0</v>
      </c>
      <c r="M604">
        <v>0</v>
      </c>
      <c r="N604">
        <v>5</v>
      </c>
      <c r="O604" t="s">
        <v>1370</v>
      </c>
      <c r="Q604" t="s">
        <v>1370</v>
      </c>
      <c r="R604" t="s">
        <v>1328</v>
      </c>
      <c r="S604">
        <v>0</v>
      </c>
      <c r="T604" t="s">
        <v>2262</v>
      </c>
      <c r="U604" t="s">
        <v>1372</v>
      </c>
      <c r="V604" t="s">
        <v>3328</v>
      </c>
      <c r="W604" t="s">
        <v>3327</v>
      </c>
      <c r="X604" t="s">
        <v>1374</v>
      </c>
      <c r="Y604" t="s">
        <v>1374</v>
      </c>
      <c r="Z604">
        <v>0</v>
      </c>
      <c r="AA604">
        <v>0</v>
      </c>
      <c r="AB604">
        <v>0</v>
      </c>
    </row>
    <row r="605" spans="1:28">
      <c r="A605" t="s">
        <v>3329</v>
      </c>
      <c r="B605" t="s">
        <v>3330</v>
      </c>
      <c r="D605">
        <v>0</v>
      </c>
      <c r="E605">
        <v>32.89</v>
      </c>
      <c r="F605" t="s">
        <v>1369</v>
      </c>
      <c r="G605" t="s">
        <v>1382</v>
      </c>
      <c r="H605">
        <v>0</v>
      </c>
      <c r="I605">
        <v>0</v>
      </c>
      <c r="J605">
        <v>0</v>
      </c>
      <c r="L605">
        <v>0</v>
      </c>
      <c r="M605">
        <v>0</v>
      </c>
      <c r="N605">
        <v>5</v>
      </c>
      <c r="O605" t="s">
        <v>1370</v>
      </c>
      <c r="Q605" t="s">
        <v>1370</v>
      </c>
      <c r="R605" t="s">
        <v>1328</v>
      </c>
      <c r="S605">
        <v>0</v>
      </c>
      <c r="T605" t="s">
        <v>2262</v>
      </c>
      <c r="U605" t="s">
        <v>1372</v>
      </c>
      <c r="V605" t="s">
        <v>3331</v>
      </c>
      <c r="W605" t="s">
        <v>3330</v>
      </c>
      <c r="X605" t="s">
        <v>1374</v>
      </c>
      <c r="Y605" t="s">
        <v>1374</v>
      </c>
      <c r="Z605">
        <v>0</v>
      </c>
      <c r="AA605">
        <v>0</v>
      </c>
      <c r="AB605">
        <v>0</v>
      </c>
    </row>
    <row r="606" spans="1:28">
      <c r="A606" t="s">
        <v>3332</v>
      </c>
      <c r="B606" t="s">
        <v>3333</v>
      </c>
      <c r="D606">
        <v>0</v>
      </c>
      <c r="E606">
        <v>32.89</v>
      </c>
      <c r="F606" t="s">
        <v>1369</v>
      </c>
      <c r="G606" t="s">
        <v>1382</v>
      </c>
      <c r="H606">
        <v>0</v>
      </c>
      <c r="I606">
        <v>0</v>
      </c>
      <c r="J606">
        <v>0</v>
      </c>
      <c r="L606">
        <v>0</v>
      </c>
      <c r="M606">
        <v>0</v>
      </c>
      <c r="N606">
        <v>5</v>
      </c>
      <c r="O606" t="s">
        <v>1370</v>
      </c>
      <c r="Q606" t="s">
        <v>1370</v>
      </c>
      <c r="R606" t="s">
        <v>1328</v>
      </c>
      <c r="S606">
        <v>0</v>
      </c>
      <c r="T606" t="s">
        <v>2262</v>
      </c>
      <c r="U606" t="s">
        <v>1372</v>
      </c>
      <c r="V606" t="s">
        <v>3334</v>
      </c>
      <c r="W606" t="s">
        <v>3333</v>
      </c>
      <c r="X606" t="s">
        <v>1374</v>
      </c>
      <c r="Y606" t="s">
        <v>1374</v>
      </c>
      <c r="Z606">
        <v>0</v>
      </c>
      <c r="AA606">
        <v>0</v>
      </c>
      <c r="AB606">
        <v>0</v>
      </c>
    </row>
    <row r="607" spans="1:28">
      <c r="A607" t="s">
        <v>3335</v>
      </c>
      <c r="B607" t="s">
        <v>3336</v>
      </c>
      <c r="D607">
        <v>0</v>
      </c>
      <c r="E607">
        <v>9.67</v>
      </c>
      <c r="F607" t="s">
        <v>1369</v>
      </c>
      <c r="G607" t="s">
        <v>1382</v>
      </c>
      <c r="H607">
        <v>0</v>
      </c>
      <c r="I607">
        <v>0</v>
      </c>
      <c r="J607">
        <v>0</v>
      </c>
      <c r="L607">
        <v>0</v>
      </c>
      <c r="M607">
        <v>0</v>
      </c>
      <c r="N607">
        <v>5</v>
      </c>
      <c r="O607" t="s">
        <v>1370</v>
      </c>
      <c r="Q607" t="s">
        <v>1370</v>
      </c>
      <c r="R607" t="s">
        <v>1328</v>
      </c>
      <c r="S607">
        <v>0</v>
      </c>
      <c r="T607" t="s">
        <v>2262</v>
      </c>
      <c r="U607" t="s">
        <v>1372</v>
      </c>
      <c r="V607" t="s">
        <v>3337</v>
      </c>
      <c r="W607" t="s">
        <v>3336</v>
      </c>
      <c r="X607" t="s">
        <v>1374</v>
      </c>
      <c r="Y607" t="s">
        <v>1374</v>
      </c>
      <c r="Z607">
        <v>0</v>
      </c>
      <c r="AA607">
        <v>0</v>
      </c>
      <c r="AB607">
        <v>0</v>
      </c>
    </row>
    <row r="608" spans="1:28">
      <c r="A608" t="s">
        <v>3338</v>
      </c>
      <c r="B608" t="s">
        <v>3339</v>
      </c>
      <c r="D608">
        <v>0</v>
      </c>
      <c r="E608">
        <v>9.67</v>
      </c>
      <c r="F608" t="s">
        <v>1369</v>
      </c>
      <c r="G608" t="s">
        <v>1382</v>
      </c>
      <c r="H608">
        <v>0</v>
      </c>
      <c r="I608">
        <v>0</v>
      </c>
      <c r="J608">
        <v>0</v>
      </c>
      <c r="L608">
        <v>0</v>
      </c>
      <c r="M608">
        <v>0</v>
      </c>
      <c r="N608">
        <v>5</v>
      </c>
      <c r="O608" t="s">
        <v>1370</v>
      </c>
      <c r="Q608" t="s">
        <v>1370</v>
      </c>
      <c r="R608" t="s">
        <v>1328</v>
      </c>
      <c r="S608">
        <v>0</v>
      </c>
      <c r="T608" t="s">
        <v>2262</v>
      </c>
      <c r="U608" t="s">
        <v>1372</v>
      </c>
      <c r="V608" t="s">
        <v>3340</v>
      </c>
      <c r="W608" t="s">
        <v>3339</v>
      </c>
      <c r="X608" t="s">
        <v>1374</v>
      </c>
      <c r="Y608" t="s">
        <v>1374</v>
      </c>
      <c r="Z608">
        <v>0</v>
      </c>
      <c r="AA608">
        <v>0</v>
      </c>
      <c r="AB608">
        <v>0</v>
      </c>
    </row>
    <row r="609" spans="1:28">
      <c r="A609" t="s">
        <v>3341</v>
      </c>
      <c r="B609" t="s">
        <v>3342</v>
      </c>
      <c r="D609">
        <v>0</v>
      </c>
      <c r="E609">
        <v>10.69</v>
      </c>
      <c r="F609" t="s">
        <v>1369</v>
      </c>
      <c r="G609" t="s">
        <v>1370</v>
      </c>
      <c r="H609">
        <v>0</v>
      </c>
      <c r="I609">
        <v>0</v>
      </c>
      <c r="J609">
        <v>0</v>
      </c>
      <c r="L609">
        <v>0</v>
      </c>
      <c r="M609">
        <v>0</v>
      </c>
      <c r="N609">
        <v>1</v>
      </c>
      <c r="O609" t="s">
        <v>1370</v>
      </c>
      <c r="Q609" t="s">
        <v>1370</v>
      </c>
      <c r="R609" t="s">
        <v>1328</v>
      </c>
      <c r="S609">
        <v>0</v>
      </c>
      <c r="T609" t="s">
        <v>2262</v>
      </c>
      <c r="U609" t="s">
        <v>1372</v>
      </c>
      <c r="V609" t="s">
        <v>3343</v>
      </c>
      <c r="W609" t="s">
        <v>3342</v>
      </c>
      <c r="X609" t="s">
        <v>1374</v>
      </c>
      <c r="Y609" t="s">
        <v>1374</v>
      </c>
      <c r="Z609">
        <v>0</v>
      </c>
      <c r="AA609">
        <v>0</v>
      </c>
      <c r="AB609">
        <v>0</v>
      </c>
    </row>
    <row r="610" spans="1:28">
      <c r="A610" t="s">
        <v>3344</v>
      </c>
      <c r="B610" t="s">
        <v>3345</v>
      </c>
      <c r="D610">
        <v>0</v>
      </c>
      <c r="E610">
        <v>43.24</v>
      </c>
      <c r="F610" t="s">
        <v>1369</v>
      </c>
      <c r="G610" t="s">
        <v>1382</v>
      </c>
      <c r="H610">
        <v>0</v>
      </c>
      <c r="I610">
        <v>0</v>
      </c>
      <c r="J610">
        <v>0</v>
      </c>
      <c r="L610">
        <v>0</v>
      </c>
      <c r="M610">
        <v>0</v>
      </c>
      <c r="N610">
        <v>5</v>
      </c>
      <c r="O610" t="s">
        <v>1370</v>
      </c>
      <c r="Q610" t="s">
        <v>1370</v>
      </c>
      <c r="R610" t="s">
        <v>1328</v>
      </c>
      <c r="S610">
        <v>0</v>
      </c>
      <c r="T610" t="s">
        <v>2262</v>
      </c>
      <c r="U610" t="s">
        <v>1372</v>
      </c>
      <c r="V610" t="s">
        <v>3346</v>
      </c>
      <c r="W610" t="s">
        <v>3345</v>
      </c>
      <c r="X610" t="s">
        <v>1374</v>
      </c>
      <c r="Y610" t="s">
        <v>1374</v>
      </c>
      <c r="Z610">
        <v>0</v>
      </c>
      <c r="AA610">
        <v>0</v>
      </c>
      <c r="AB610">
        <v>0</v>
      </c>
    </row>
    <row r="611" spans="1:28">
      <c r="A611" t="s">
        <v>3347</v>
      </c>
      <c r="B611" t="s">
        <v>3348</v>
      </c>
      <c r="D611">
        <v>0</v>
      </c>
      <c r="E611">
        <v>43.24</v>
      </c>
      <c r="F611" t="s">
        <v>1369</v>
      </c>
      <c r="G611" t="s">
        <v>1382</v>
      </c>
      <c r="H611">
        <v>0</v>
      </c>
      <c r="I611">
        <v>0</v>
      </c>
      <c r="J611">
        <v>0</v>
      </c>
      <c r="L611">
        <v>0</v>
      </c>
      <c r="M611">
        <v>0</v>
      </c>
      <c r="N611">
        <v>5</v>
      </c>
      <c r="O611" t="s">
        <v>1370</v>
      </c>
      <c r="Q611" t="s">
        <v>1370</v>
      </c>
      <c r="R611" t="s">
        <v>1328</v>
      </c>
      <c r="S611">
        <v>0</v>
      </c>
      <c r="T611" t="s">
        <v>2262</v>
      </c>
      <c r="U611" t="s">
        <v>1372</v>
      </c>
      <c r="V611" t="s">
        <v>3349</v>
      </c>
      <c r="W611" t="s">
        <v>3348</v>
      </c>
      <c r="X611" t="s">
        <v>1374</v>
      </c>
      <c r="Y611" t="s">
        <v>1374</v>
      </c>
      <c r="Z611">
        <v>0</v>
      </c>
      <c r="AA611">
        <v>0</v>
      </c>
      <c r="AB611">
        <v>0</v>
      </c>
    </row>
    <row r="612" spans="1:28">
      <c r="A612" t="s">
        <v>3350</v>
      </c>
      <c r="B612" t="s">
        <v>3351</v>
      </c>
      <c r="D612">
        <v>0</v>
      </c>
      <c r="E612">
        <v>16.079999999999998</v>
      </c>
      <c r="F612" t="s">
        <v>1369</v>
      </c>
      <c r="G612" t="s">
        <v>1382</v>
      </c>
      <c r="H612">
        <v>0</v>
      </c>
      <c r="I612">
        <v>0</v>
      </c>
      <c r="J612">
        <v>0</v>
      </c>
      <c r="L612">
        <v>0</v>
      </c>
      <c r="M612">
        <v>0</v>
      </c>
      <c r="N612">
        <v>5</v>
      </c>
      <c r="O612" t="s">
        <v>1370</v>
      </c>
      <c r="Q612" t="s">
        <v>1370</v>
      </c>
      <c r="R612" t="s">
        <v>1328</v>
      </c>
      <c r="S612">
        <v>0</v>
      </c>
      <c r="T612" t="s">
        <v>2262</v>
      </c>
      <c r="U612" t="s">
        <v>1372</v>
      </c>
      <c r="V612" t="s">
        <v>3352</v>
      </c>
      <c r="W612" t="s">
        <v>3351</v>
      </c>
      <c r="X612" t="s">
        <v>1374</v>
      </c>
      <c r="Y612" t="s">
        <v>1374</v>
      </c>
      <c r="Z612">
        <v>0</v>
      </c>
      <c r="AA612">
        <v>0</v>
      </c>
      <c r="AB612">
        <v>0</v>
      </c>
    </row>
    <row r="613" spans="1:28">
      <c r="A613" t="s">
        <v>3353</v>
      </c>
      <c r="B613" t="s">
        <v>3354</v>
      </c>
      <c r="D613">
        <v>0</v>
      </c>
      <c r="E613">
        <v>16.079999999999998</v>
      </c>
      <c r="F613" t="s">
        <v>1369</v>
      </c>
      <c r="G613" t="s">
        <v>1382</v>
      </c>
      <c r="H613">
        <v>0</v>
      </c>
      <c r="I613">
        <v>0</v>
      </c>
      <c r="J613">
        <v>0</v>
      </c>
      <c r="L613">
        <v>0</v>
      </c>
      <c r="M613">
        <v>0</v>
      </c>
      <c r="N613">
        <v>5</v>
      </c>
      <c r="O613" t="s">
        <v>1370</v>
      </c>
      <c r="Q613" t="s">
        <v>1370</v>
      </c>
      <c r="R613" t="s">
        <v>1328</v>
      </c>
      <c r="S613">
        <v>0</v>
      </c>
      <c r="T613" t="s">
        <v>2262</v>
      </c>
      <c r="U613" t="s">
        <v>1372</v>
      </c>
      <c r="V613" t="s">
        <v>3355</v>
      </c>
      <c r="W613" t="s">
        <v>3354</v>
      </c>
      <c r="X613" t="s">
        <v>1374</v>
      </c>
      <c r="Y613" t="s">
        <v>1374</v>
      </c>
      <c r="Z613">
        <v>0</v>
      </c>
      <c r="AA613">
        <v>0</v>
      </c>
      <c r="AB613">
        <v>0</v>
      </c>
    </row>
    <row r="614" spans="1:28">
      <c r="A614" t="s">
        <v>3356</v>
      </c>
      <c r="B614" t="s">
        <v>3357</v>
      </c>
      <c r="D614">
        <v>0</v>
      </c>
      <c r="E614">
        <v>29.61</v>
      </c>
      <c r="F614" t="s">
        <v>1369</v>
      </c>
      <c r="G614" t="s">
        <v>1407</v>
      </c>
      <c r="H614">
        <v>0</v>
      </c>
      <c r="I614">
        <v>0</v>
      </c>
      <c r="J614">
        <v>0</v>
      </c>
      <c r="L614">
        <v>0</v>
      </c>
      <c r="M614">
        <v>0</v>
      </c>
      <c r="N614">
        <v>4800</v>
      </c>
      <c r="O614" t="s">
        <v>1408</v>
      </c>
      <c r="Q614" t="s">
        <v>1408</v>
      </c>
      <c r="R614" t="s">
        <v>1328</v>
      </c>
      <c r="S614">
        <v>0</v>
      </c>
      <c r="T614" t="s">
        <v>2262</v>
      </c>
      <c r="U614" t="s">
        <v>1372</v>
      </c>
      <c r="V614" t="s">
        <v>3358</v>
      </c>
      <c r="W614" t="s">
        <v>3357</v>
      </c>
      <c r="X614" t="s">
        <v>1374</v>
      </c>
      <c r="Y614" t="s">
        <v>1374</v>
      </c>
      <c r="Z614">
        <v>0</v>
      </c>
      <c r="AA614">
        <v>0</v>
      </c>
      <c r="AB614">
        <v>0</v>
      </c>
    </row>
    <row r="615" spans="1:28">
      <c r="A615" t="s">
        <v>3359</v>
      </c>
      <c r="B615" t="s">
        <v>3360</v>
      </c>
      <c r="D615">
        <v>0</v>
      </c>
      <c r="E615">
        <v>34.46</v>
      </c>
      <c r="F615" t="s">
        <v>1369</v>
      </c>
      <c r="G615" t="s">
        <v>1407</v>
      </c>
      <c r="H615">
        <v>0</v>
      </c>
      <c r="I615">
        <v>0</v>
      </c>
      <c r="J615">
        <v>0</v>
      </c>
      <c r="L615">
        <v>0</v>
      </c>
      <c r="M615">
        <v>0</v>
      </c>
      <c r="N615">
        <v>4800</v>
      </c>
      <c r="O615" t="s">
        <v>1408</v>
      </c>
      <c r="Q615" t="s">
        <v>1408</v>
      </c>
      <c r="R615" t="s">
        <v>1328</v>
      </c>
      <c r="S615">
        <v>0</v>
      </c>
      <c r="T615" t="s">
        <v>2262</v>
      </c>
      <c r="U615" t="s">
        <v>1372</v>
      </c>
      <c r="V615" t="s">
        <v>3361</v>
      </c>
      <c r="W615" t="s">
        <v>3360</v>
      </c>
      <c r="X615" t="s">
        <v>1374</v>
      </c>
      <c r="Y615" t="s">
        <v>1374</v>
      </c>
      <c r="Z615">
        <v>0</v>
      </c>
      <c r="AA615">
        <v>0</v>
      </c>
      <c r="AB615">
        <v>0</v>
      </c>
    </row>
    <row r="616" spans="1:28">
      <c r="A616" t="s">
        <v>3362</v>
      </c>
      <c r="B616" t="s">
        <v>3363</v>
      </c>
      <c r="D616">
        <v>0</v>
      </c>
      <c r="E616">
        <v>42.11</v>
      </c>
      <c r="F616" t="s">
        <v>1369</v>
      </c>
      <c r="G616" t="s">
        <v>1407</v>
      </c>
      <c r="H616">
        <v>0</v>
      </c>
      <c r="I616">
        <v>0</v>
      </c>
      <c r="J616">
        <v>0</v>
      </c>
      <c r="L616">
        <v>0</v>
      </c>
      <c r="M616">
        <v>0</v>
      </c>
      <c r="N616">
        <v>4800</v>
      </c>
      <c r="O616" t="s">
        <v>1408</v>
      </c>
      <c r="Q616" t="s">
        <v>1408</v>
      </c>
      <c r="R616" t="s">
        <v>1328</v>
      </c>
      <c r="S616">
        <v>0</v>
      </c>
      <c r="T616" t="s">
        <v>2262</v>
      </c>
      <c r="U616" t="s">
        <v>1372</v>
      </c>
      <c r="V616" t="s">
        <v>3364</v>
      </c>
      <c r="W616" t="s">
        <v>3363</v>
      </c>
      <c r="X616" t="s">
        <v>1374</v>
      </c>
      <c r="Y616" t="s">
        <v>1374</v>
      </c>
      <c r="Z616">
        <v>0</v>
      </c>
      <c r="AA616">
        <v>0</v>
      </c>
      <c r="AB616">
        <v>0</v>
      </c>
    </row>
    <row r="617" spans="1:28">
      <c r="A617" t="s">
        <v>3365</v>
      </c>
      <c r="B617" t="s">
        <v>3366</v>
      </c>
      <c r="D617">
        <v>0</v>
      </c>
      <c r="E617">
        <v>42.11</v>
      </c>
      <c r="F617" t="s">
        <v>1369</v>
      </c>
      <c r="G617" t="s">
        <v>1407</v>
      </c>
      <c r="H617">
        <v>0</v>
      </c>
      <c r="I617">
        <v>0</v>
      </c>
      <c r="J617">
        <v>0</v>
      </c>
      <c r="L617">
        <v>0</v>
      </c>
      <c r="M617">
        <v>0</v>
      </c>
      <c r="N617">
        <v>4800</v>
      </c>
      <c r="O617" t="s">
        <v>1408</v>
      </c>
      <c r="Q617" t="s">
        <v>1408</v>
      </c>
      <c r="R617" t="s">
        <v>1328</v>
      </c>
      <c r="S617">
        <v>0</v>
      </c>
      <c r="T617" t="s">
        <v>2262</v>
      </c>
      <c r="U617" t="s">
        <v>1372</v>
      </c>
      <c r="V617" t="s">
        <v>3367</v>
      </c>
      <c r="W617" t="s">
        <v>3366</v>
      </c>
      <c r="X617" t="s">
        <v>1374</v>
      </c>
      <c r="Y617" t="s">
        <v>1374</v>
      </c>
      <c r="Z617">
        <v>0</v>
      </c>
      <c r="AA617">
        <v>0</v>
      </c>
      <c r="AB617">
        <v>0</v>
      </c>
    </row>
    <row r="618" spans="1:28">
      <c r="A618" t="s">
        <v>3368</v>
      </c>
      <c r="B618" t="s">
        <v>3369</v>
      </c>
      <c r="D618">
        <v>0</v>
      </c>
      <c r="E618">
        <v>42.11</v>
      </c>
      <c r="F618" t="s">
        <v>1369</v>
      </c>
      <c r="G618" t="s">
        <v>1407</v>
      </c>
      <c r="H618">
        <v>0</v>
      </c>
      <c r="I618">
        <v>0</v>
      </c>
      <c r="J618">
        <v>0</v>
      </c>
      <c r="L618">
        <v>0</v>
      </c>
      <c r="M618">
        <v>0</v>
      </c>
      <c r="N618">
        <v>4800</v>
      </c>
      <c r="O618" t="s">
        <v>1408</v>
      </c>
      <c r="Q618" t="s">
        <v>1408</v>
      </c>
      <c r="R618" t="s">
        <v>1328</v>
      </c>
      <c r="S618">
        <v>0</v>
      </c>
      <c r="T618" t="s">
        <v>2262</v>
      </c>
      <c r="U618" t="s">
        <v>1372</v>
      </c>
      <c r="V618" t="s">
        <v>3370</v>
      </c>
      <c r="W618" t="s">
        <v>3369</v>
      </c>
      <c r="X618" t="s">
        <v>1374</v>
      </c>
      <c r="Y618" t="s">
        <v>1374</v>
      </c>
      <c r="Z618">
        <v>0</v>
      </c>
      <c r="AA618">
        <v>0</v>
      </c>
      <c r="AB618">
        <v>0</v>
      </c>
    </row>
    <row r="619" spans="1:28">
      <c r="A619" t="s">
        <v>3371</v>
      </c>
      <c r="B619" t="s">
        <v>3372</v>
      </c>
      <c r="D619">
        <v>0</v>
      </c>
      <c r="E619">
        <v>2.0499999999999998</v>
      </c>
      <c r="F619" t="s">
        <v>1369</v>
      </c>
      <c r="G619" t="s">
        <v>1382</v>
      </c>
      <c r="H619">
        <v>0</v>
      </c>
      <c r="I619">
        <v>0</v>
      </c>
      <c r="J619">
        <v>0</v>
      </c>
      <c r="L619">
        <v>0</v>
      </c>
      <c r="M619">
        <v>0</v>
      </c>
      <c r="N619">
        <v>25</v>
      </c>
      <c r="O619" t="s">
        <v>1370</v>
      </c>
      <c r="Q619" t="s">
        <v>1370</v>
      </c>
      <c r="R619" t="s">
        <v>1328</v>
      </c>
      <c r="S619">
        <v>0</v>
      </c>
      <c r="T619" t="s">
        <v>2262</v>
      </c>
      <c r="U619" t="s">
        <v>1372</v>
      </c>
      <c r="V619" t="s">
        <v>3373</v>
      </c>
      <c r="W619" t="s">
        <v>3372</v>
      </c>
      <c r="X619" t="s">
        <v>1374</v>
      </c>
      <c r="Y619" t="s">
        <v>1374</v>
      </c>
      <c r="Z619">
        <v>0</v>
      </c>
      <c r="AA619">
        <v>0</v>
      </c>
      <c r="AB619">
        <v>0</v>
      </c>
    </row>
    <row r="620" spans="1:28">
      <c r="A620" t="s">
        <v>3374</v>
      </c>
      <c r="B620" t="s">
        <v>3375</v>
      </c>
      <c r="D620">
        <v>0</v>
      </c>
      <c r="E620">
        <v>1.61</v>
      </c>
      <c r="F620" t="s">
        <v>1369</v>
      </c>
      <c r="G620" t="s">
        <v>1382</v>
      </c>
      <c r="H620">
        <v>0</v>
      </c>
      <c r="I620">
        <v>0</v>
      </c>
      <c r="J620">
        <v>0</v>
      </c>
      <c r="L620">
        <v>0</v>
      </c>
      <c r="M620">
        <v>0</v>
      </c>
      <c r="N620">
        <v>25</v>
      </c>
      <c r="O620" t="s">
        <v>1370</v>
      </c>
      <c r="Q620" t="s">
        <v>1370</v>
      </c>
      <c r="R620" t="s">
        <v>1328</v>
      </c>
      <c r="S620">
        <v>0</v>
      </c>
      <c r="T620" t="s">
        <v>2262</v>
      </c>
      <c r="U620" t="s">
        <v>1372</v>
      </c>
      <c r="V620" t="s">
        <v>3376</v>
      </c>
      <c r="W620" t="s">
        <v>3375</v>
      </c>
      <c r="X620" t="s">
        <v>1374</v>
      </c>
      <c r="Y620" t="s">
        <v>1374</v>
      </c>
      <c r="Z620">
        <v>0</v>
      </c>
      <c r="AA620">
        <v>0</v>
      </c>
      <c r="AB620">
        <v>0</v>
      </c>
    </row>
    <row r="621" spans="1:28">
      <c r="A621" t="s">
        <v>3377</v>
      </c>
      <c r="B621" t="s">
        <v>3378</v>
      </c>
      <c r="D621">
        <v>0</v>
      </c>
      <c r="E621">
        <v>2.36</v>
      </c>
      <c r="F621" t="s">
        <v>1369</v>
      </c>
      <c r="G621" t="s">
        <v>1382</v>
      </c>
      <c r="H621">
        <v>0</v>
      </c>
      <c r="I621">
        <v>0</v>
      </c>
      <c r="J621">
        <v>0</v>
      </c>
      <c r="L621">
        <v>0</v>
      </c>
      <c r="M621">
        <v>0</v>
      </c>
      <c r="N621">
        <v>10</v>
      </c>
      <c r="O621" t="s">
        <v>1377</v>
      </c>
      <c r="Q621" t="s">
        <v>1377</v>
      </c>
      <c r="R621" t="s">
        <v>1328</v>
      </c>
      <c r="S621">
        <v>0</v>
      </c>
      <c r="T621" t="s">
        <v>2262</v>
      </c>
      <c r="U621" t="s">
        <v>1372</v>
      </c>
      <c r="V621" t="s">
        <v>3379</v>
      </c>
      <c r="W621" t="s">
        <v>3378</v>
      </c>
      <c r="X621" t="s">
        <v>1374</v>
      </c>
      <c r="Y621" t="s">
        <v>1374</v>
      </c>
      <c r="Z621">
        <v>0</v>
      </c>
      <c r="AA621">
        <v>0</v>
      </c>
      <c r="AB621">
        <v>0</v>
      </c>
    </row>
    <row r="622" spans="1:28">
      <c r="A622" t="s">
        <v>3380</v>
      </c>
      <c r="B622" t="s">
        <v>3381</v>
      </c>
      <c r="D622">
        <v>0</v>
      </c>
      <c r="E622">
        <v>2.36</v>
      </c>
      <c r="F622" t="s">
        <v>1369</v>
      </c>
      <c r="G622" t="s">
        <v>1382</v>
      </c>
      <c r="H622">
        <v>0</v>
      </c>
      <c r="I622">
        <v>0</v>
      </c>
      <c r="J622">
        <v>0</v>
      </c>
      <c r="L622">
        <v>0</v>
      </c>
      <c r="M622">
        <v>0</v>
      </c>
      <c r="N622">
        <v>10</v>
      </c>
      <c r="O622" t="s">
        <v>1377</v>
      </c>
      <c r="Q622" t="s">
        <v>1377</v>
      </c>
      <c r="R622" t="s">
        <v>1328</v>
      </c>
      <c r="S622">
        <v>0</v>
      </c>
      <c r="T622" t="s">
        <v>2262</v>
      </c>
      <c r="U622" t="s">
        <v>1372</v>
      </c>
      <c r="V622" t="s">
        <v>3382</v>
      </c>
      <c r="W622" t="s">
        <v>3381</v>
      </c>
      <c r="X622" t="s">
        <v>1374</v>
      </c>
      <c r="Y622" t="s">
        <v>1374</v>
      </c>
      <c r="Z622">
        <v>0</v>
      </c>
      <c r="AA622">
        <v>0</v>
      </c>
      <c r="AB622">
        <v>0</v>
      </c>
    </row>
    <row r="623" spans="1:28">
      <c r="A623" t="s">
        <v>3383</v>
      </c>
      <c r="B623" t="s">
        <v>3384</v>
      </c>
      <c r="D623">
        <v>0</v>
      </c>
      <c r="E623">
        <v>2.36</v>
      </c>
      <c r="F623" t="s">
        <v>1369</v>
      </c>
      <c r="G623" t="s">
        <v>1382</v>
      </c>
      <c r="H623">
        <v>0</v>
      </c>
      <c r="I623">
        <v>0</v>
      </c>
      <c r="J623">
        <v>0</v>
      </c>
      <c r="L623">
        <v>0</v>
      </c>
      <c r="M623">
        <v>0</v>
      </c>
      <c r="N623">
        <v>10</v>
      </c>
      <c r="O623" t="s">
        <v>1377</v>
      </c>
      <c r="Q623" t="s">
        <v>1377</v>
      </c>
      <c r="R623" t="s">
        <v>1328</v>
      </c>
      <c r="S623">
        <v>0</v>
      </c>
      <c r="T623" t="s">
        <v>2262</v>
      </c>
      <c r="U623" t="s">
        <v>1372</v>
      </c>
      <c r="V623" t="s">
        <v>3385</v>
      </c>
      <c r="W623" t="s">
        <v>3384</v>
      </c>
      <c r="X623" t="s">
        <v>1374</v>
      </c>
      <c r="Y623" t="s">
        <v>1374</v>
      </c>
      <c r="Z623">
        <v>0</v>
      </c>
      <c r="AA623">
        <v>0</v>
      </c>
      <c r="AB623">
        <v>0</v>
      </c>
    </row>
    <row r="624" spans="1:28">
      <c r="A624" t="s">
        <v>3386</v>
      </c>
      <c r="B624" t="s">
        <v>3387</v>
      </c>
      <c r="D624">
        <v>0</v>
      </c>
      <c r="E624">
        <v>2.36</v>
      </c>
      <c r="F624" t="s">
        <v>1369</v>
      </c>
      <c r="G624" t="s">
        <v>1382</v>
      </c>
      <c r="H624">
        <v>0</v>
      </c>
      <c r="I624">
        <v>0</v>
      </c>
      <c r="J624">
        <v>0</v>
      </c>
      <c r="L624">
        <v>0</v>
      </c>
      <c r="M624">
        <v>0</v>
      </c>
      <c r="N624">
        <v>10</v>
      </c>
      <c r="O624" t="s">
        <v>1377</v>
      </c>
      <c r="Q624" t="s">
        <v>1377</v>
      </c>
      <c r="R624" t="s">
        <v>1328</v>
      </c>
      <c r="S624">
        <v>0</v>
      </c>
      <c r="T624" t="s">
        <v>2262</v>
      </c>
      <c r="U624" t="s">
        <v>1372</v>
      </c>
      <c r="V624" t="s">
        <v>3388</v>
      </c>
      <c r="W624" t="s">
        <v>3387</v>
      </c>
      <c r="X624" t="s">
        <v>1374</v>
      </c>
      <c r="Y624" t="s">
        <v>1374</v>
      </c>
      <c r="Z624">
        <v>0</v>
      </c>
      <c r="AA624">
        <v>0</v>
      </c>
      <c r="AB624">
        <v>0</v>
      </c>
    </row>
    <row r="625" spans="1:28">
      <c r="A625" t="s">
        <v>3389</v>
      </c>
      <c r="B625" t="s">
        <v>3390</v>
      </c>
      <c r="D625">
        <v>0</v>
      </c>
      <c r="E625">
        <v>1.89</v>
      </c>
      <c r="F625" t="s">
        <v>1369</v>
      </c>
      <c r="G625" t="s">
        <v>1382</v>
      </c>
      <c r="H625">
        <v>0</v>
      </c>
      <c r="I625">
        <v>0</v>
      </c>
      <c r="J625">
        <v>0</v>
      </c>
      <c r="L625">
        <v>0</v>
      </c>
      <c r="M625">
        <v>0</v>
      </c>
      <c r="N625">
        <v>10</v>
      </c>
      <c r="O625" t="s">
        <v>1370</v>
      </c>
      <c r="Q625" t="s">
        <v>1370</v>
      </c>
      <c r="R625" t="s">
        <v>1328</v>
      </c>
      <c r="S625">
        <v>0</v>
      </c>
      <c r="T625" t="s">
        <v>2262</v>
      </c>
      <c r="U625" t="s">
        <v>1372</v>
      </c>
      <c r="V625" t="s">
        <v>3391</v>
      </c>
      <c r="W625" t="s">
        <v>3392</v>
      </c>
      <c r="X625" t="s">
        <v>1374</v>
      </c>
      <c r="Y625" t="s">
        <v>1374</v>
      </c>
      <c r="Z625">
        <v>0</v>
      </c>
      <c r="AA625">
        <v>0</v>
      </c>
      <c r="AB625">
        <v>0</v>
      </c>
    </row>
    <row r="626" spans="1:28">
      <c r="A626" t="s">
        <v>3393</v>
      </c>
      <c r="B626" t="s">
        <v>3394</v>
      </c>
      <c r="D626">
        <v>0</v>
      </c>
      <c r="E626">
        <v>0.73</v>
      </c>
      <c r="F626" t="s">
        <v>1369</v>
      </c>
      <c r="G626" t="s">
        <v>1382</v>
      </c>
      <c r="H626">
        <v>0</v>
      </c>
      <c r="I626">
        <v>0</v>
      </c>
      <c r="J626">
        <v>0</v>
      </c>
      <c r="L626">
        <v>0</v>
      </c>
      <c r="M626">
        <v>0</v>
      </c>
      <c r="N626">
        <v>10</v>
      </c>
      <c r="O626" t="s">
        <v>1370</v>
      </c>
      <c r="Q626" t="s">
        <v>1370</v>
      </c>
      <c r="R626" t="s">
        <v>1328</v>
      </c>
      <c r="S626">
        <v>0</v>
      </c>
      <c r="T626" t="s">
        <v>2262</v>
      </c>
      <c r="U626" t="s">
        <v>1372</v>
      </c>
      <c r="V626" t="s">
        <v>3395</v>
      </c>
      <c r="W626" t="s">
        <v>3394</v>
      </c>
      <c r="X626" t="s">
        <v>1374</v>
      </c>
      <c r="Y626" t="s">
        <v>1374</v>
      </c>
      <c r="Z626">
        <v>0</v>
      </c>
      <c r="AA626">
        <v>0</v>
      </c>
      <c r="AB626">
        <v>0</v>
      </c>
    </row>
    <row r="627" spans="1:28">
      <c r="A627" t="s">
        <v>3396</v>
      </c>
      <c r="B627" t="s">
        <v>3397</v>
      </c>
      <c r="D627">
        <v>0</v>
      </c>
      <c r="E627">
        <v>30.23</v>
      </c>
      <c r="F627" t="s">
        <v>1369</v>
      </c>
      <c r="G627" t="s">
        <v>1407</v>
      </c>
      <c r="H627">
        <v>0</v>
      </c>
      <c r="I627">
        <v>0</v>
      </c>
      <c r="J627">
        <v>0</v>
      </c>
      <c r="L627">
        <v>0</v>
      </c>
      <c r="M627">
        <v>0</v>
      </c>
      <c r="N627">
        <v>5800</v>
      </c>
      <c r="O627" t="s">
        <v>1408</v>
      </c>
      <c r="Q627" t="s">
        <v>1408</v>
      </c>
      <c r="R627" t="s">
        <v>1328</v>
      </c>
      <c r="S627">
        <v>0</v>
      </c>
      <c r="T627" t="s">
        <v>2262</v>
      </c>
      <c r="U627" t="s">
        <v>1372</v>
      </c>
      <c r="V627" t="s">
        <v>3398</v>
      </c>
      <c r="W627" t="s">
        <v>3397</v>
      </c>
      <c r="X627" t="s">
        <v>1374</v>
      </c>
      <c r="Y627" t="s">
        <v>1374</v>
      </c>
      <c r="Z627">
        <v>0</v>
      </c>
      <c r="AA627">
        <v>0</v>
      </c>
      <c r="AB627">
        <v>0</v>
      </c>
    </row>
    <row r="628" spans="1:28">
      <c r="A628" t="s">
        <v>3399</v>
      </c>
      <c r="B628" t="s">
        <v>3400</v>
      </c>
      <c r="D628">
        <v>0</v>
      </c>
      <c r="E628">
        <v>33.729999999999997</v>
      </c>
      <c r="F628" t="s">
        <v>1369</v>
      </c>
      <c r="G628" t="s">
        <v>1407</v>
      </c>
      <c r="H628">
        <v>0</v>
      </c>
      <c r="I628">
        <v>0</v>
      </c>
      <c r="J628">
        <v>0</v>
      </c>
      <c r="L628">
        <v>0</v>
      </c>
      <c r="M628">
        <v>0</v>
      </c>
      <c r="N628">
        <v>5800</v>
      </c>
      <c r="O628" t="s">
        <v>1408</v>
      </c>
      <c r="Q628" t="s">
        <v>1408</v>
      </c>
      <c r="R628" t="s">
        <v>1328</v>
      </c>
      <c r="S628">
        <v>0</v>
      </c>
      <c r="T628" t="s">
        <v>2262</v>
      </c>
      <c r="U628" t="s">
        <v>1372</v>
      </c>
      <c r="V628" t="s">
        <v>3401</v>
      </c>
      <c r="W628" t="s">
        <v>3400</v>
      </c>
      <c r="X628" t="s">
        <v>1374</v>
      </c>
      <c r="Y628" t="s">
        <v>1374</v>
      </c>
      <c r="Z628">
        <v>0</v>
      </c>
      <c r="AA628">
        <v>0</v>
      </c>
      <c r="AB628">
        <v>0</v>
      </c>
    </row>
    <row r="629" spans="1:28">
      <c r="A629" t="s">
        <v>3402</v>
      </c>
      <c r="B629" t="s">
        <v>3403</v>
      </c>
      <c r="D629">
        <v>0</v>
      </c>
      <c r="E629">
        <v>0.49</v>
      </c>
      <c r="F629" t="s">
        <v>1369</v>
      </c>
      <c r="G629" t="s">
        <v>1382</v>
      </c>
      <c r="H629">
        <v>0</v>
      </c>
      <c r="I629">
        <v>0</v>
      </c>
      <c r="J629">
        <v>0</v>
      </c>
      <c r="L629">
        <v>0</v>
      </c>
      <c r="M629">
        <v>0</v>
      </c>
      <c r="N629">
        <v>100</v>
      </c>
      <c r="O629" t="s">
        <v>1370</v>
      </c>
      <c r="Q629" t="s">
        <v>1370</v>
      </c>
      <c r="R629" t="s">
        <v>1328</v>
      </c>
      <c r="S629">
        <v>0</v>
      </c>
      <c r="T629" t="s">
        <v>2262</v>
      </c>
      <c r="U629" t="s">
        <v>1372</v>
      </c>
      <c r="V629" t="s">
        <v>3404</v>
      </c>
      <c r="W629" t="s">
        <v>3403</v>
      </c>
      <c r="X629" t="s">
        <v>1374</v>
      </c>
      <c r="Y629" t="s">
        <v>1374</v>
      </c>
      <c r="Z629">
        <v>0</v>
      </c>
      <c r="AA629">
        <v>0</v>
      </c>
      <c r="AB629">
        <v>0</v>
      </c>
    </row>
    <row r="630" spans="1:28">
      <c r="A630" t="s">
        <v>3405</v>
      </c>
      <c r="B630" t="s">
        <v>3406</v>
      </c>
      <c r="D630">
        <v>0</v>
      </c>
      <c r="E630">
        <v>0.49</v>
      </c>
      <c r="F630" t="s">
        <v>1369</v>
      </c>
      <c r="G630" t="s">
        <v>1382</v>
      </c>
      <c r="H630">
        <v>0</v>
      </c>
      <c r="I630">
        <v>0</v>
      </c>
      <c r="J630">
        <v>0</v>
      </c>
      <c r="L630">
        <v>0</v>
      </c>
      <c r="M630">
        <v>0</v>
      </c>
      <c r="N630">
        <v>100</v>
      </c>
      <c r="O630" t="s">
        <v>1370</v>
      </c>
      <c r="Q630" t="s">
        <v>1370</v>
      </c>
      <c r="R630" t="s">
        <v>1328</v>
      </c>
      <c r="S630">
        <v>0</v>
      </c>
      <c r="T630" t="s">
        <v>2262</v>
      </c>
      <c r="U630" t="s">
        <v>1372</v>
      </c>
      <c r="V630" t="s">
        <v>3407</v>
      </c>
      <c r="W630" t="s">
        <v>3406</v>
      </c>
      <c r="X630" t="s">
        <v>1374</v>
      </c>
      <c r="Y630" t="s">
        <v>1374</v>
      </c>
      <c r="Z630">
        <v>0</v>
      </c>
      <c r="AA630">
        <v>0</v>
      </c>
      <c r="AB630">
        <v>0</v>
      </c>
    </row>
    <row r="631" spans="1:28">
      <c r="A631" t="s">
        <v>3408</v>
      </c>
      <c r="B631" t="s">
        <v>3409</v>
      </c>
      <c r="D631">
        <v>0</v>
      </c>
      <c r="E631">
        <v>66</v>
      </c>
      <c r="F631" t="s">
        <v>1369</v>
      </c>
      <c r="G631" t="s">
        <v>1407</v>
      </c>
      <c r="H631">
        <v>0</v>
      </c>
      <c r="I631">
        <v>0</v>
      </c>
      <c r="J631">
        <v>0</v>
      </c>
      <c r="L631">
        <v>0</v>
      </c>
      <c r="M631">
        <v>0</v>
      </c>
      <c r="N631">
        <v>4800</v>
      </c>
      <c r="O631" t="s">
        <v>1408</v>
      </c>
      <c r="Q631" t="s">
        <v>1408</v>
      </c>
      <c r="R631" t="s">
        <v>1328</v>
      </c>
      <c r="S631">
        <v>0</v>
      </c>
      <c r="T631" t="s">
        <v>2262</v>
      </c>
      <c r="U631" t="s">
        <v>1372</v>
      </c>
      <c r="V631" t="s">
        <v>3410</v>
      </c>
      <c r="W631" t="s">
        <v>3409</v>
      </c>
      <c r="X631" t="s">
        <v>1374</v>
      </c>
      <c r="Y631" t="s">
        <v>1374</v>
      </c>
      <c r="Z631">
        <v>0</v>
      </c>
      <c r="AA631">
        <v>0</v>
      </c>
      <c r="AB631">
        <v>0</v>
      </c>
    </row>
    <row r="632" spans="1:28">
      <c r="A632" t="s">
        <v>3411</v>
      </c>
      <c r="B632" t="s">
        <v>3412</v>
      </c>
      <c r="D632">
        <v>0</v>
      </c>
      <c r="E632">
        <v>72.599999999999994</v>
      </c>
      <c r="F632" t="s">
        <v>1369</v>
      </c>
      <c r="G632" t="s">
        <v>1407</v>
      </c>
      <c r="H632">
        <v>0</v>
      </c>
      <c r="I632">
        <v>0</v>
      </c>
      <c r="J632">
        <v>0</v>
      </c>
      <c r="L632">
        <v>0</v>
      </c>
      <c r="M632">
        <v>0</v>
      </c>
      <c r="N632">
        <v>4800</v>
      </c>
      <c r="O632" t="s">
        <v>1408</v>
      </c>
      <c r="Q632" t="s">
        <v>1408</v>
      </c>
      <c r="R632" t="s">
        <v>1328</v>
      </c>
      <c r="S632">
        <v>0</v>
      </c>
      <c r="T632" t="s">
        <v>2262</v>
      </c>
      <c r="U632" t="s">
        <v>1372</v>
      </c>
      <c r="V632" t="s">
        <v>3413</v>
      </c>
      <c r="W632" t="s">
        <v>3412</v>
      </c>
      <c r="X632" t="s">
        <v>1374</v>
      </c>
      <c r="Y632" t="s">
        <v>1374</v>
      </c>
      <c r="Z632">
        <v>0</v>
      </c>
      <c r="AA632">
        <v>0</v>
      </c>
      <c r="AB632">
        <v>0</v>
      </c>
    </row>
    <row r="633" spans="1:28">
      <c r="A633" t="s">
        <v>3414</v>
      </c>
      <c r="B633" t="s">
        <v>3415</v>
      </c>
      <c r="D633">
        <v>0</v>
      </c>
      <c r="E633">
        <v>72.599999999999994</v>
      </c>
      <c r="F633" t="s">
        <v>1369</v>
      </c>
      <c r="G633" t="s">
        <v>1407</v>
      </c>
      <c r="H633">
        <v>0</v>
      </c>
      <c r="I633">
        <v>0</v>
      </c>
      <c r="J633">
        <v>0</v>
      </c>
      <c r="L633">
        <v>0</v>
      </c>
      <c r="M633">
        <v>0</v>
      </c>
      <c r="N633">
        <v>4800</v>
      </c>
      <c r="O633" t="s">
        <v>1408</v>
      </c>
      <c r="Q633" t="s">
        <v>1408</v>
      </c>
      <c r="R633" t="s">
        <v>1328</v>
      </c>
      <c r="S633">
        <v>0</v>
      </c>
      <c r="T633" t="s">
        <v>2262</v>
      </c>
      <c r="U633" t="s">
        <v>1372</v>
      </c>
      <c r="V633" t="s">
        <v>3416</v>
      </c>
      <c r="W633" t="s">
        <v>3415</v>
      </c>
      <c r="X633" t="s">
        <v>1374</v>
      </c>
      <c r="Y633" t="s">
        <v>1374</v>
      </c>
      <c r="Z633">
        <v>0</v>
      </c>
      <c r="AA633">
        <v>0</v>
      </c>
      <c r="AB633">
        <v>0</v>
      </c>
    </row>
    <row r="634" spans="1:28">
      <c r="A634" t="s">
        <v>3417</v>
      </c>
      <c r="B634" t="s">
        <v>3418</v>
      </c>
      <c r="D634">
        <v>0</v>
      </c>
      <c r="E634">
        <v>72.599999999999994</v>
      </c>
      <c r="F634" t="s">
        <v>1369</v>
      </c>
      <c r="G634" t="s">
        <v>1407</v>
      </c>
      <c r="H634">
        <v>0</v>
      </c>
      <c r="I634">
        <v>0</v>
      </c>
      <c r="J634">
        <v>0</v>
      </c>
      <c r="L634">
        <v>0</v>
      </c>
      <c r="M634">
        <v>0</v>
      </c>
      <c r="N634">
        <v>4800</v>
      </c>
      <c r="O634" t="s">
        <v>1408</v>
      </c>
      <c r="Q634" t="s">
        <v>1408</v>
      </c>
      <c r="R634" t="s">
        <v>1328</v>
      </c>
      <c r="S634">
        <v>0</v>
      </c>
      <c r="T634" t="s">
        <v>2262</v>
      </c>
      <c r="U634" t="s">
        <v>1372</v>
      </c>
      <c r="V634" t="s">
        <v>3419</v>
      </c>
      <c r="W634" t="s">
        <v>3418</v>
      </c>
      <c r="X634" t="s">
        <v>1374</v>
      </c>
      <c r="Y634" t="s">
        <v>1374</v>
      </c>
      <c r="Z634">
        <v>0</v>
      </c>
      <c r="AA634">
        <v>0</v>
      </c>
      <c r="AB634">
        <v>0</v>
      </c>
    </row>
    <row r="635" spans="1:28">
      <c r="A635" t="s">
        <v>3420</v>
      </c>
      <c r="B635" t="s">
        <v>3421</v>
      </c>
      <c r="D635">
        <v>0</v>
      </c>
      <c r="E635">
        <v>72.599999999999994</v>
      </c>
      <c r="F635" t="s">
        <v>1369</v>
      </c>
      <c r="G635" t="s">
        <v>1407</v>
      </c>
      <c r="H635">
        <v>0</v>
      </c>
      <c r="I635">
        <v>0</v>
      </c>
      <c r="J635">
        <v>0</v>
      </c>
      <c r="L635">
        <v>0</v>
      </c>
      <c r="M635">
        <v>0</v>
      </c>
      <c r="N635">
        <v>4800</v>
      </c>
      <c r="O635" t="s">
        <v>1408</v>
      </c>
      <c r="Q635" t="s">
        <v>1408</v>
      </c>
      <c r="R635" t="s">
        <v>1328</v>
      </c>
      <c r="S635">
        <v>0</v>
      </c>
      <c r="T635" t="s">
        <v>2262</v>
      </c>
      <c r="U635" t="s">
        <v>1372</v>
      </c>
      <c r="V635" t="s">
        <v>3422</v>
      </c>
      <c r="W635" t="s">
        <v>3421</v>
      </c>
      <c r="X635" t="s">
        <v>1374</v>
      </c>
      <c r="Y635" t="s">
        <v>1374</v>
      </c>
      <c r="Z635">
        <v>0</v>
      </c>
      <c r="AA635">
        <v>0</v>
      </c>
      <c r="AB635">
        <v>0</v>
      </c>
    </row>
    <row r="636" spans="1:28">
      <c r="A636" t="s">
        <v>3423</v>
      </c>
      <c r="B636" t="s">
        <v>3424</v>
      </c>
      <c r="D636">
        <v>0</v>
      </c>
      <c r="E636">
        <v>0.95</v>
      </c>
      <c r="F636" t="s">
        <v>1369</v>
      </c>
      <c r="G636" t="s">
        <v>1382</v>
      </c>
      <c r="H636">
        <v>0</v>
      </c>
      <c r="I636">
        <v>0</v>
      </c>
      <c r="J636">
        <v>0</v>
      </c>
      <c r="L636">
        <v>0</v>
      </c>
      <c r="M636">
        <v>0</v>
      </c>
      <c r="N636">
        <v>10</v>
      </c>
      <c r="O636" t="s">
        <v>1370</v>
      </c>
      <c r="Q636" t="s">
        <v>1370</v>
      </c>
      <c r="R636" t="s">
        <v>1328</v>
      </c>
      <c r="S636">
        <v>0</v>
      </c>
      <c r="T636" t="s">
        <v>2262</v>
      </c>
      <c r="U636" t="s">
        <v>1372</v>
      </c>
      <c r="V636" t="s">
        <v>3425</v>
      </c>
      <c r="W636" t="s">
        <v>3424</v>
      </c>
      <c r="X636" t="s">
        <v>1374</v>
      </c>
      <c r="Y636" t="s">
        <v>1374</v>
      </c>
      <c r="Z636">
        <v>0</v>
      </c>
      <c r="AA636">
        <v>0</v>
      </c>
      <c r="AB636">
        <v>0</v>
      </c>
    </row>
    <row r="637" spans="1:28">
      <c r="A637" t="s">
        <v>3426</v>
      </c>
      <c r="B637" t="s">
        <v>3427</v>
      </c>
      <c r="D637">
        <v>0</v>
      </c>
      <c r="E637">
        <v>1.58</v>
      </c>
      <c r="F637" t="s">
        <v>1369</v>
      </c>
      <c r="G637" t="s">
        <v>1382</v>
      </c>
      <c r="H637">
        <v>0</v>
      </c>
      <c r="I637">
        <v>0</v>
      </c>
      <c r="J637">
        <v>0</v>
      </c>
      <c r="L637">
        <v>0</v>
      </c>
      <c r="M637">
        <v>0</v>
      </c>
      <c r="N637">
        <v>10</v>
      </c>
      <c r="O637" t="s">
        <v>1377</v>
      </c>
      <c r="Q637" t="s">
        <v>1377</v>
      </c>
      <c r="R637" t="s">
        <v>1328</v>
      </c>
      <c r="S637">
        <v>0</v>
      </c>
      <c r="T637" t="s">
        <v>2262</v>
      </c>
      <c r="U637" t="s">
        <v>1372</v>
      </c>
      <c r="V637" t="s">
        <v>3428</v>
      </c>
      <c r="W637" t="s">
        <v>3427</v>
      </c>
      <c r="X637" t="s">
        <v>1374</v>
      </c>
      <c r="Y637" t="s">
        <v>1374</v>
      </c>
      <c r="Z637">
        <v>0</v>
      </c>
      <c r="AA637">
        <v>0</v>
      </c>
      <c r="AB637">
        <v>0</v>
      </c>
    </row>
    <row r="638" spans="1:28">
      <c r="A638" t="s">
        <v>3429</v>
      </c>
      <c r="B638" t="s">
        <v>3430</v>
      </c>
      <c r="D638">
        <v>0</v>
      </c>
      <c r="E638">
        <v>4.0999999999999996</v>
      </c>
      <c r="F638" t="s">
        <v>1369</v>
      </c>
      <c r="G638" t="s">
        <v>1382</v>
      </c>
      <c r="H638">
        <v>0</v>
      </c>
      <c r="I638">
        <v>0</v>
      </c>
      <c r="J638">
        <v>0</v>
      </c>
      <c r="L638">
        <v>0</v>
      </c>
      <c r="M638">
        <v>0</v>
      </c>
      <c r="N638">
        <v>10</v>
      </c>
      <c r="O638" t="s">
        <v>1377</v>
      </c>
      <c r="Q638" t="s">
        <v>1377</v>
      </c>
      <c r="R638" t="s">
        <v>1328</v>
      </c>
      <c r="S638">
        <v>0</v>
      </c>
      <c r="T638" t="s">
        <v>2262</v>
      </c>
      <c r="U638" t="s">
        <v>1372</v>
      </c>
      <c r="V638" t="s">
        <v>3431</v>
      </c>
      <c r="W638" t="s">
        <v>3430</v>
      </c>
      <c r="X638" t="s">
        <v>1374</v>
      </c>
      <c r="Y638" t="s">
        <v>1374</v>
      </c>
      <c r="Z638">
        <v>0</v>
      </c>
      <c r="AA638">
        <v>0</v>
      </c>
      <c r="AB638">
        <v>0</v>
      </c>
    </row>
    <row r="639" spans="1:28">
      <c r="A639" t="s">
        <v>3432</v>
      </c>
      <c r="B639" t="s">
        <v>3433</v>
      </c>
      <c r="D639">
        <v>0</v>
      </c>
      <c r="E639">
        <v>39.6</v>
      </c>
      <c r="F639" t="s">
        <v>1369</v>
      </c>
      <c r="G639" t="s">
        <v>1407</v>
      </c>
      <c r="H639">
        <v>0</v>
      </c>
      <c r="I639">
        <v>0</v>
      </c>
      <c r="J639">
        <v>0</v>
      </c>
      <c r="L639">
        <v>0</v>
      </c>
      <c r="M639">
        <v>0</v>
      </c>
      <c r="N639">
        <v>4800</v>
      </c>
      <c r="O639" t="s">
        <v>1408</v>
      </c>
      <c r="Q639" t="s">
        <v>1408</v>
      </c>
      <c r="R639" t="s">
        <v>1328</v>
      </c>
      <c r="S639">
        <v>0</v>
      </c>
      <c r="T639" t="s">
        <v>2262</v>
      </c>
      <c r="U639" t="s">
        <v>1372</v>
      </c>
      <c r="V639" t="s">
        <v>3434</v>
      </c>
      <c r="W639" t="s">
        <v>3433</v>
      </c>
      <c r="X639" t="s">
        <v>1374</v>
      </c>
      <c r="Y639" t="s">
        <v>1374</v>
      </c>
      <c r="Z639">
        <v>0</v>
      </c>
      <c r="AA639">
        <v>0</v>
      </c>
      <c r="AB639">
        <v>0</v>
      </c>
    </row>
    <row r="640" spans="1:28">
      <c r="A640" t="s">
        <v>3435</v>
      </c>
      <c r="B640" t="s">
        <v>3436</v>
      </c>
      <c r="D640">
        <v>0</v>
      </c>
      <c r="E640">
        <v>46.2</v>
      </c>
      <c r="F640" t="s">
        <v>1369</v>
      </c>
      <c r="G640" t="s">
        <v>1407</v>
      </c>
      <c r="H640">
        <v>0</v>
      </c>
      <c r="I640">
        <v>0</v>
      </c>
      <c r="J640">
        <v>0</v>
      </c>
      <c r="L640">
        <v>0</v>
      </c>
      <c r="M640">
        <v>0</v>
      </c>
      <c r="N640">
        <v>4800</v>
      </c>
      <c r="O640" t="s">
        <v>1408</v>
      </c>
      <c r="Q640" t="s">
        <v>1408</v>
      </c>
      <c r="R640" t="s">
        <v>1328</v>
      </c>
      <c r="S640">
        <v>0</v>
      </c>
      <c r="T640" t="s">
        <v>2262</v>
      </c>
      <c r="U640" t="s">
        <v>1372</v>
      </c>
      <c r="V640" t="s">
        <v>3437</v>
      </c>
      <c r="W640" t="s">
        <v>3436</v>
      </c>
      <c r="X640" t="s">
        <v>1374</v>
      </c>
      <c r="Y640" t="s">
        <v>1374</v>
      </c>
      <c r="Z640">
        <v>0</v>
      </c>
      <c r="AA640">
        <v>0</v>
      </c>
      <c r="AB640">
        <v>0</v>
      </c>
    </row>
    <row r="641" spans="1:28">
      <c r="A641" t="s">
        <v>3438</v>
      </c>
      <c r="B641" t="s">
        <v>3439</v>
      </c>
      <c r="D641">
        <v>0</v>
      </c>
      <c r="E641">
        <v>46.2</v>
      </c>
      <c r="F641" t="s">
        <v>1369</v>
      </c>
      <c r="G641" t="s">
        <v>1407</v>
      </c>
      <c r="H641">
        <v>0</v>
      </c>
      <c r="I641">
        <v>0</v>
      </c>
      <c r="J641">
        <v>0</v>
      </c>
      <c r="L641">
        <v>0</v>
      </c>
      <c r="M641">
        <v>0</v>
      </c>
      <c r="N641">
        <v>4800</v>
      </c>
      <c r="O641" t="s">
        <v>1408</v>
      </c>
      <c r="Q641" t="s">
        <v>1408</v>
      </c>
      <c r="R641" t="s">
        <v>1328</v>
      </c>
      <c r="S641">
        <v>0</v>
      </c>
      <c r="T641" t="s">
        <v>2262</v>
      </c>
      <c r="U641" t="s">
        <v>1372</v>
      </c>
      <c r="V641" t="s">
        <v>3440</v>
      </c>
      <c r="W641" t="s">
        <v>3439</v>
      </c>
      <c r="X641" t="s">
        <v>1374</v>
      </c>
      <c r="Y641" t="s">
        <v>1374</v>
      </c>
      <c r="Z641">
        <v>0</v>
      </c>
      <c r="AA641">
        <v>0</v>
      </c>
      <c r="AB641">
        <v>0</v>
      </c>
    </row>
    <row r="642" spans="1:28">
      <c r="A642" t="s">
        <v>3441</v>
      </c>
      <c r="B642" t="s">
        <v>3442</v>
      </c>
      <c r="D642">
        <v>0</v>
      </c>
      <c r="E642">
        <v>46.2</v>
      </c>
      <c r="F642" t="s">
        <v>1369</v>
      </c>
      <c r="G642" t="s">
        <v>1407</v>
      </c>
      <c r="H642">
        <v>0</v>
      </c>
      <c r="I642">
        <v>0</v>
      </c>
      <c r="J642">
        <v>0</v>
      </c>
      <c r="L642">
        <v>0</v>
      </c>
      <c r="M642">
        <v>0</v>
      </c>
      <c r="N642">
        <v>4800</v>
      </c>
      <c r="O642" t="s">
        <v>1408</v>
      </c>
      <c r="Q642" t="s">
        <v>1408</v>
      </c>
      <c r="R642" t="s">
        <v>1328</v>
      </c>
      <c r="S642">
        <v>0</v>
      </c>
      <c r="T642" t="s">
        <v>2262</v>
      </c>
      <c r="U642" t="s">
        <v>1372</v>
      </c>
      <c r="V642" t="s">
        <v>3443</v>
      </c>
      <c r="W642" t="s">
        <v>3442</v>
      </c>
      <c r="X642" t="s">
        <v>1374</v>
      </c>
      <c r="Y642" t="s">
        <v>1374</v>
      </c>
      <c r="Z642">
        <v>0</v>
      </c>
      <c r="AA642">
        <v>0</v>
      </c>
      <c r="AB642">
        <v>0</v>
      </c>
    </row>
    <row r="643" spans="1:28">
      <c r="A643" t="s">
        <v>3444</v>
      </c>
      <c r="B643" t="s">
        <v>3445</v>
      </c>
      <c r="D643">
        <v>0</v>
      </c>
      <c r="E643">
        <v>46.2</v>
      </c>
      <c r="F643" t="s">
        <v>1369</v>
      </c>
      <c r="G643" t="s">
        <v>1407</v>
      </c>
      <c r="H643">
        <v>0</v>
      </c>
      <c r="I643">
        <v>0</v>
      </c>
      <c r="J643">
        <v>0</v>
      </c>
      <c r="L643">
        <v>0</v>
      </c>
      <c r="M643">
        <v>0</v>
      </c>
      <c r="N643">
        <v>4800</v>
      </c>
      <c r="O643" t="s">
        <v>1408</v>
      </c>
      <c r="Q643" t="s">
        <v>1408</v>
      </c>
      <c r="R643" t="s">
        <v>1328</v>
      </c>
      <c r="S643">
        <v>0</v>
      </c>
      <c r="T643" t="s">
        <v>2262</v>
      </c>
      <c r="U643" t="s">
        <v>1372</v>
      </c>
      <c r="V643" t="s">
        <v>3446</v>
      </c>
      <c r="W643" t="s">
        <v>3445</v>
      </c>
      <c r="X643" t="s">
        <v>1374</v>
      </c>
      <c r="Y643" t="s">
        <v>1374</v>
      </c>
      <c r="Z643">
        <v>0</v>
      </c>
      <c r="AA643">
        <v>0</v>
      </c>
      <c r="AB643">
        <v>0</v>
      </c>
    </row>
    <row r="644" spans="1:28">
      <c r="A644" t="s">
        <v>3447</v>
      </c>
      <c r="B644" t="s">
        <v>3448</v>
      </c>
      <c r="D644">
        <v>0</v>
      </c>
      <c r="E644">
        <v>2.34</v>
      </c>
      <c r="F644" t="s">
        <v>1369</v>
      </c>
      <c r="G644" t="s">
        <v>1382</v>
      </c>
      <c r="H644">
        <v>0</v>
      </c>
      <c r="I644">
        <v>0</v>
      </c>
      <c r="J644">
        <v>0</v>
      </c>
      <c r="L644">
        <v>0</v>
      </c>
      <c r="M644">
        <v>0</v>
      </c>
      <c r="N644">
        <v>10</v>
      </c>
      <c r="O644" t="s">
        <v>1377</v>
      </c>
      <c r="Q644" t="s">
        <v>1377</v>
      </c>
      <c r="R644" t="s">
        <v>1328</v>
      </c>
      <c r="S644">
        <v>0</v>
      </c>
      <c r="T644" t="s">
        <v>2262</v>
      </c>
      <c r="U644" t="s">
        <v>1372</v>
      </c>
      <c r="V644" t="s">
        <v>3449</v>
      </c>
      <c r="W644" t="s">
        <v>3448</v>
      </c>
      <c r="X644" t="s">
        <v>1374</v>
      </c>
      <c r="Y644" t="s">
        <v>1374</v>
      </c>
      <c r="Z644">
        <v>0</v>
      </c>
      <c r="AA644">
        <v>0</v>
      </c>
      <c r="AB644">
        <v>0</v>
      </c>
    </row>
    <row r="645" spans="1:28">
      <c r="A645" t="s">
        <v>3450</v>
      </c>
      <c r="B645" t="s">
        <v>3451</v>
      </c>
      <c r="D645">
        <v>0</v>
      </c>
      <c r="E645">
        <v>2.34</v>
      </c>
      <c r="F645" t="s">
        <v>1369</v>
      </c>
      <c r="G645" t="s">
        <v>1382</v>
      </c>
      <c r="H645">
        <v>0</v>
      </c>
      <c r="I645">
        <v>0</v>
      </c>
      <c r="J645">
        <v>0</v>
      </c>
      <c r="L645">
        <v>0</v>
      </c>
      <c r="M645">
        <v>0</v>
      </c>
      <c r="N645">
        <v>10</v>
      </c>
      <c r="O645" t="s">
        <v>1377</v>
      </c>
      <c r="Q645" t="s">
        <v>1377</v>
      </c>
      <c r="R645" t="s">
        <v>1328</v>
      </c>
      <c r="S645">
        <v>0</v>
      </c>
      <c r="T645" t="s">
        <v>2262</v>
      </c>
      <c r="U645" t="s">
        <v>1372</v>
      </c>
      <c r="V645" t="s">
        <v>3452</v>
      </c>
      <c r="W645" t="s">
        <v>3451</v>
      </c>
      <c r="X645" t="s">
        <v>1374</v>
      </c>
      <c r="Y645" t="s">
        <v>1374</v>
      </c>
      <c r="Z645">
        <v>0</v>
      </c>
      <c r="AA645">
        <v>0</v>
      </c>
      <c r="AB645">
        <v>0</v>
      </c>
    </row>
    <row r="646" spans="1:28">
      <c r="A646" t="s">
        <v>3453</v>
      </c>
      <c r="B646" t="s">
        <v>3454</v>
      </c>
      <c r="D646">
        <v>0</v>
      </c>
      <c r="E646">
        <v>2.34</v>
      </c>
      <c r="F646" t="s">
        <v>1369</v>
      </c>
      <c r="G646" t="s">
        <v>1382</v>
      </c>
      <c r="H646">
        <v>0</v>
      </c>
      <c r="I646">
        <v>0</v>
      </c>
      <c r="J646">
        <v>0</v>
      </c>
      <c r="L646">
        <v>0</v>
      </c>
      <c r="M646">
        <v>0</v>
      </c>
      <c r="N646">
        <v>10</v>
      </c>
      <c r="O646" t="s">
        <v>1377</v>
      </c>
      <c r="Q646" t="s">
        <v>1377</v>
      </c>
      <c r="R646" t="s">
        <v>1328</v>
      </c>
      <c r="S646">
        <v>0</v>
      </c>
      <c r="T646" t="s">
        <v>2262</v>
      </c>
      <c r="U646" t="s">
        <v>1372</v>
      </c>
      <c r="V646" t="s">
        <v>3455</v>
      </c>
      <c r="W646" t="s">
        <v>3454</v>
      </c>
      <c r="X646" t="s">
        <v>1374</v>
      </c>
      <c r="Y646" t="s">
        <v>1374</v>
      </c>
      <c r="Z646">
        <v>0</v>
      </c>
      <c r="AA646">
        <v>0</v>
      </c>
      <c r="AB646">
        <v>0</v>
      </c>
    </row>
    <row r="647" spans="1:28">
      <c r="A647" t="s">
        <v>3456</v>
      </c>
      <c r="B647" t="s">
        <v>3457</v>
      </c>
      <c r="D647">
        <v>0</v>
      </c>
      <c r="E647">
        <v>2.34</v>
      </c>
      <c r="F647" t="s">
        <v>1369</v>
      </c>
      <c r="G647" t="s">
        <v>1382</v>
      </c>
      <c r="H647">
        <v>0</v>
      </c>
      <c r="I647">
        <v>0</v>
      </c>
      <c r="J647">
        <v>0</v>
      </c>
      <c r="L647">
        <v>0</v>
      </c>
      <c r="M647">
        <v>0</v>
      </c>
      <c r="N647">
        <v>10</v>
      </c>
      <c r="O647" t="s">
        <v>1377</v>
      </c>
      <c r="Q647" t="s">
        <v>1377</v>
      </c>
      <c r="R647" t="s">
        <v>1328</v>
      </c>
      <c r="S647">
        <v>0</v>
      </c>
      <c r="T647" t="s">
        <v>2262</v>
      </c>
      <c r="U647" t="s">
        <v>1372</v>
      </c>
      <c r="V647" t="s">
        <v>3458</v>
      </c>
      <c r="W647" t="s">
        <v>3457</v>
      </c>
      <c r="X647" t="s">
        <v>1374</v>
      </c>
      <c r="Y647" t="s">
        <v>1374</v>
      </c>
      <c r="Z647">
        <v>0</v>
      </c>
      <c r="AA647">
        <v>0</v>
      </c>
      <c r="AB647">
        <v>0</v>
      </c>
    </row>
    <row r="648" spans="1:28">
      <c r="A648" t="s">
        <v>3459</v>
      </c>
      <c r="B648" t="s">
        <v>3460</v>
      </c>
      <c r="D648">
        <v>0</v>
      </c>
      <c r="E648">
        <v>40.92</v>
      </c>
      <c r="F648" t="s">
        <v>1369</v>
      </c>
      <c r="G648" t="s">
        <v>1407</v>
      </c>
      <c r="H648">
        <v>0</v>
      </c>
      <c r="I648">
        <v>0</v>
      </c>
      <c r="J648">
        <v>0</v>
      </c>
      <c r="L648">
        <v>0</v>
      </c>
      <c r="M648">
        <v>0</v>
      </c>
      <c r="N648">
        <v>4800</v>
      </c>
      <c r="O648" t="s">
        <v>1408</v>
      </c>
      <c r="Q648" t="s">
        <v>1408</v>
      </c>
      <c r="R648" t="s">
        <v>1328</v>
      </c>
      <c r="S648">
        <v>0</v>
      </c>
      <c r="T648" t="s">
        <v>2262</v>
      </c>
      <c r="U648" t="s">
        <v>1372</v>
      </c>
      <c r="V648" t="s">
        <v>3461</v>
      </c>
      <c r="W648" t="s">
        <v>3460</v>
      </c>
      <c r="X648" t="s">
        <v>1374</v>
      </c>
      <c r="Y648" t="s">
        <v>1374</v>
      </c>
      <c r="Z648">
        <v>0</v>
      </c>
      <c r="AA648">
        <v>0</v>
      </c>
      <c r="AB648">
        <v>0</v>
      </c>
    </row>
    <row r="649" spans="1:28">
      <c r="A649" t="s">
        <v>3462</v>
      </c>
      <c r="B649" t="s">
        <v>3463</v>
      </c>
      <c r="D649">
        <v>0</v>
      </c>
      <c r="E649">
        <v>49.5</v>
      </c>
      <c r="F649" t="s">
        <v>1369</v>
      </c>
      <c r="G649" t="s">
        <v>1407</v>
      </c>
      <c r="H649">
        <v>0</v>
      </c>
      <c r="I649">
        <v>0</v>
      </c>
      <c r="J649">
        <v>0</v>
      </c>
      <c r="L649">
        <v>0</v>
      </c>
      <c r="M649">
        <v>0</v>
      </c>
      <c r="N649">
        <v>4800</v>
      </c>
      <c r="O649" t="s">
        <v>1408</v>
      </c>
      <c r="Q649" t="s">
        <v>1408</v>
      </c>
      <c r="R649" t="s">
        <v>1328</v>
      </c>
      <c r="S649">
        <v>0</v>
      </c>
      <c r="T649" t="s">
        <v>2262</v>
      </c>
      <c r="U649" t="s">
        <v>1372</v>
      </c>
      <c r="V649" t="s">
        <v>3464</v>
      </c>
      <c r="W649" t="s">
        <v>3463</v>
      </c>
      <c r="X649" t="s">
        <v>1374</v>
      </c>
      <c r="Y649" t="s">
        <v>1374</v>
      </c>
      <c r="Z649">
        <v>0</v>
      </c>
      <c r="AA649">
        <v>0</v>
      </c>
      <c r="AB649">
        <v>0</v>
      </c>
    </row>
    <row r="650" spans="1:28">
      <c r="A650" t="s">
        <v>3465</v>
      </c>
      <c r="B650" t="s">
        <v>3466</v>
      </c>
      <c r="D650">
        <v>0</v>
      </c>
      <c r="E650">
        <v>49.5</v>
      </c>
      <c r="F650" t="s">
        <v>1369</v>
      </c>
      <c r="G650" t="s">
        <v>1407</v>
      </c>
      <c r="H650">
        <v>0</v>
      </c>
      <c r="I650">
        <v>0</v>
      </c>
      <c r="J650">
        <v>0</v>
      </c>
      <c r="L650">
        <v>0</v>
      </c>
      <c r="M650">
        <v>0</v>
      </c>
      <c r="N650">
        <v>4800</v>
      </c>
      <c r="O650" t="s">
        <v>1408</v>
      </c>
      <c r="Q650" t="s">
        <v>1408</v>
      </c>
      <c r="R650" t="s">
        <v>1328</v>
      </c>
      <c r="S650">
        <v>0</v>
      </c>
      <c r="T650" t="s">
        <v>2262</v>
      </c>
      <c r="U650" t="s">
        <v>1372</v>
      </c>
      <c r="V650" t="s">
        <v>3467</v>
      </c>
      <c r="W650" t="s">
        <v>3466</v>
      </c>
      <c r="X650" t="s">
        <v>1374</v>
      </c>
      <c r="Y650" t="s">
        <v>1374</v>
      </c>
      <c r="Z650">
        <v>0</v>
      </c>
      <c r="AA650">
        <v>0</v>
      </c>
      <c r="AB650">
        <v>0</v>
      </c>
    </row>
    <row r="651" spans="1:28">
      <c r="A651" t="s">
        <v>3468</v>
      </c>
      <c r="B651" t="s">
        <v>3469</v>
      </c>
      <c r="D651">
        <v>0</v>
      </c>
      <c r="E651">
        <v>49.5</v>
      </c>
      <c r="F651" t="s">
        <v>1369</v>
      </c>
      <c r="G651" t="s">
        <v>1407</v>
      </c>
      <c r="H651">
        <v>0</v>
      </c>
      <c r="I651">
        <v>0</v>
      </c>
      <c r="J651">
        <v>0</v>
      </c>
      <c r="L651">
        <v>0</v>
      </c>
      <c r="M651">
        <v>0</v>
      </c>
      <c r="N651">
        <v>4800</v>
      </c>
      <c r="O651" t="s">
        <v>1408</v>
      </c>
      <c r="Q651" t="s">
        <v>1408</v>
      </c>
      <c r="R651" t="s">
        <v>1328</v>
      </c>
      <c r="S651">
        <v>0</v>
      </c>
      <c r="T651" t="s">
        <v>2262</v>
      </c>
      <c r="U651" t="s">
        <v>1372</v>
      </c>
      <c r="V651" t="s">
        <v>3470</v>
      </c>
      <c r="W651" t="s">
        <v>3469</v>
      </c>
      <c r="X651" t="s">
        <v>1374</v>
      </c>
      <c r="Y651" t="s">
        <v>1374</v>
      </c>
      <c r="Z651">
        <v>0</v>
      </c>
      <c r="AA651">
        <v>0</v>
      </c>
      <c r="AB651">
        <v>0</v>
      </c>
    </row>
    <row r="652" spans="1:28">
      <c r="A652" t="s">
        <v>3471</v>
      </c>
      <c r="B652" t="s">
        <v>3472</v>
      </c>
      <c r="D652">
        <v>0</v>
      </c>
      <c r="E652">
        <v>49.5</v>
      </c>
      <c r="F652" t="s">
        <v>1369</v>
      </c>
      <c r="G652" t="s">
        <v>1407</v>
      </c>
      <c r="H652">
        <v>0</v>
      </c>
      <c r="I652">
        <v>0</v>
      </c>
      <c r="J652">
        <v>0</v>
      </c>
      <c r="L652">
        <v>0</v>
      </c>
      <c r="M652">
        <v>0</v>
      </c>
      <c r="N652">
        <v>4800</v>
      </c>
      <c r="O652" t="s">
        <v>1408</v>
      </c>
      <c r="Q652" t="s">
        <v>1408</v>
      </c>
      <c r="R652" t="s">
        <v>1328</v>
      </c>
      <c r="S652">
        <v>0</v>
      </c>
      <c r="T652" t="s">
        <v>2262</v>
      </c>
      <c r="U652" t="s">
        <v>1372</v>
      </c>
      <c r="V652" t="s">
        <v>3473</v>
      </c>
      <c r="W652" t="s">
        <v>3472</v>
      </c>
      <c r="X652" t="s">
        <v>1374</v>
      </c>
      <c r="Y652" t="s">
        <v>1374</v>
      </c>
      <c r="Z652">
        <v>0</v>
      </c>
      <c r="AA652">
        <v>0</v>
      </c>
      <c r="AB652">
        <v>0</v>
      </c>
    </row>
    <row r="653" spans="1:28">
      <c r="A653" t="s">
        <v>3474</v>
      </c>
      <c r="B653" t="s">
        <v>3475</v>
      </c>
      <c r="D653">
        <v>0</v>
      </c>
      <c r="E653">
        <v>2.39</v>
      </c>
      <c r="F653" t="s">
        <v>1369</v>
      </c>
      <c r="G653" t="s">
        <v>1382</v>
      </c>
      <c r="H653">
        <v>0</v>
      </c>
      <c r="I653">
        <v>0</v>
      </c>
      <c r="J653">
        <v>0</v>
      </c>
      <c r="L653">
        <v>0</v>
      </c>
      <c r="M653">
        <v>0</v>
      </c>
      <c r="N653">
        <v>10</v>
      </c>
      <c r="O653" t="s">
        <v>1377</v>
      </c>
      <c r="Q653" t="s">
        <v>1377</v>
      </c>
      <c r="R653" t="s">
        <v>1328</v>
      </c>
      <c r="S653">
        <v>0</v>
      </c>
      <c r="T653" t="s">
        <v>2262</v>
      </c>
      <c r="U653" t="s">
        <v>1372</v>
      </c>
      <c r="V653" t="s">
        <v>3476</v>
      </c>
      <c r="W653" t="s">
        <v>3475</v>
      </c>
      <c r="X653" t="s">
        <v>1374</v>
      </c>
      <c r="Y653" t="s">
        <v>1374</v>
      </c>
      <c r="Z653">
        <v>0</v>
      </c>
      <c r="AA653">
        <v>0</v>
      </c>
      <c r="AB653">
        <v>0</v>
      </c>
    </row>
    <row r="654" spans="1:28">
      <c r="A654" t="s">
        <v>3477</v>
      </c>
      <c r="B654" t="s">
        <v>3478</v>
      </c>
      <c r="D654">
        <v>0</v>
      </c>
      <c r="E654">
        <v>2.39</v>
      </c>
      <c r="F654" t="s">
        <v>1369</v>
      </c>
      <c r="G654" t="s">
        <v>1382</v>
      </c>
      <c r="H654">
        <v>0</v>
      </c>
      <c r="I654">
        <v>0</v>
      </c>
      <c r="J654">
        <v>0</v>
      </c>
      <c r="L654">
        <v>0</v>
      </c>
      <c r="M654">
        <v>0</v>
      </c>
      <c r="N654">
        <v>10</v>
      </c>
      <c r="O654" t="s">
        <v>1377</v>
      </c>
      <c r="Q654" t="s">
        <v>1377</v>
      </c>
      <c r="R654" t="s">
        <v>1328</v>
      </c>
      <c r="S654">
        <v>0</v>
      </c>
      <c r="T654" t="s">
        <v>2262</v>
      </c>
      <c r="U654" t="s">
        <v>1372</v>
      </c>
      <c r="V654" t="s">
        <v>3479</v>
      </c>
      <c r="W654" t="s">
        <v>3478</v>
      </c>
      <c r="X654" t="s">
        <v>1374</v>
      </c>
      <c r="Y654" t="s">
        <v>1374</v>
      </c>
      <c r="Z654">
        <v>0</v>
      </c>
      <c r="AA654">
        <v>0</v>
      </c>
      <c r="AB654">
        <v>0</v>
      </c>
    </row>
    <row r="655" spans="1:28">
      <c r="A655" t="s">
        <v>3480</v>
      </c>
      <c r="B655" t="s">
        <v>3481</v>
      </c>
      <c r="D655">
        <v>0</v>
      </c>
      <c r="E655">
        <v>2.39</v>
      </c>
      <c r="F655" t="s">
        <v>1369</v>
      </c>
      <c r="G655" t="s">
        <v>1382</v>
      </c>
      <c r="H655">
        <v>0</v>
      </c>
      <c r="I655">
        <v>0</v>
      </c>
      <c r="J655">
        <v>0</v>
      </c>
      <c r="L655">
        <v>0</v>
      </c>
      <c r="M655">
        <v>0</v>
      </c>
      <c r="N655">
        <v>10</v>
      </c>
      <c r="O655" t="s">
        <v>1377</v>
      </c>
      <c r="Q655" t="s">
        <v>1377</v>
      </c>
      <c r="R655" t="s">
        <v>1328</v>
      </c>
      <c r="S655">
        <v>0</v>
      </c>
      <c r="T655" t="s">
        <v>2262</v>
      </c>
      <c r="U655" t="s">
        <v>1372</v>
      </c>
      <c r="V655" t="s">
        <v>3482</v>
      </c>
      <c r="W655" t="s">
        <v>3481</v>
      </c>
      <c r="X655" t="s">
        <v>1374</v>
      </c>
      <c r="Y655" t="s">
        <v>1374</v>
      </c>
      <c r="Z655">
        <v>0</v>
      </c>
      <c r="AA655">
        <v>0</v>
      </c>
      <c r="AB655">
        <v>0</v>
      </c>
    </row>
    <row r="656" spans="1:28">
      <c r="A656" t="s">
        <v>3483</v>
      </c>
      <c r="B656" t="s">
        <v>3484</v>
      </c>
      <c r="D656">
        <v>0</v>
      </c>
      <c r="E656">
        <v>2.39</v>
      </c>
      <c r="F656" t="s">
        <v>1369</v>
      </c>
      <c r="G656" t="s">
        <v>1382</v>
      </c>
      <c r="H656">
        <v>0</v>
      </c>
      <c r="I656">
        <v>0</v>
      </c>
      <c r="J656">
        <v>0</v>
      </c>
      <c r="L656">
        <v>0</v>
      </c>
      <c r="M656">
        <v>0</v>
      </c>
      <c r="N656">
        <v>10</v>
      </c>
      <c r="O656" t="s">
        <v>1377</v>
      </c>
      <c r="Q656" t="s">
        <v>1377</v>
      </c>
      <c r="R656" t="s">
        <v>1328</v>
      </c>
      <c r="S656">
        <v>0</v>
      </c>
      <c r="T656" t="s">
        <v>2262</v>
      </c>
      <c r="U656" t="s">
        <v>1372</v>
      </c>
      <c r="V656" t="s">
        <v>3485</v>
      </c>
      <c r="W656" t="s">
        <v>3484</v>
      </c>
      <c r="X656" t="s">
        <v>1374</v>
      </c>
      <c r="Y656" t="s">
        <v>1374</v>
      </c>
      <c r="Z656">
        <v>0</v>
      </c>
      <c r="AA656">
        <v>0</v>
      </c>
      <c r="AB656">
        <v>0</v>
      </c>
    </row>
    <row r="657" spans="1:28">
      <c r="A657" t="s">
        <v>3486</v>
      </c>
      <c r="B657" t="s">
        <v>3487</v>
      </c>
      <c r="D657">
        <v>0</v>
      </c>
      <c r="E657">
        <v>18.22</v>
      </c>
      <c r="F657" t="s">
        <v>1369</v>
      </c>
      <c r="G657" t="s">
        <v>1407</v>
      </c>
      <c r="H657">
        <v>0</v>
      </c>
      <c r="I657">
        <v>0</v>
      </c>
      <c r="J657">
        <v>0</v>
      </c>
      <c r="L657">
        <v>0</v>
      </c>
      <c r="M657">
        <v>0</v>
      </c>
      <c r="N657">
        <v>5800</v>
      </c>
      <c r="O657" t="s">
        <v>1408</v>
      </c>
      <c r="Q657" t="s">
        <v>1408</v>
      </c>
      <c r="R657" t="s">
        <v>1328</v>
      </c>
      <c r="S657">
        <v>0</v>
      </c>
      <c r="T657" t="s">
        <v>2262</v>
      </c>
      <c r="U657" t="s">
        <v>1372</v>
      </c>
      <c r="V657" t="s">
        <v>3488</v>
      </c>
      <c r="W657" t="s">
        <v>3487</v>
      </c>
      <c r="X657" t="s">
        <v>1374</v>
      </c>
      <c r="Y657" t="s">
        <v>1374</v>
      </c>
      <c r="Z657">
        <v>0</v>
      </c>
      <c r="AA657">
        <v>0</v>
      </c>
      <c r="AB657">
        <v>0</v>
      </c>
    </row>
    <row r="658" spans="1:28">
      <c r="A658" t="s">
        <v>3489</v>
      </c>
      <c r="B658" t="s">
        <v>3490</v>
      </c>
      <c r="D658">
        <v>0</v>
      </c>
      <c r="E658">
        <v>34.32</v>
      </c>
      <c r="F658" t="s">
        <v>1369</v>
      </c>
      <c r="G658" t="s">
        <v>1407</v>
      </c>
      <c r="H658">
        <v>0</v>
      </c>
      <c r="I658">
        <v>0</v>
      </c>
      <c r="J658">
        <v>0</v>
      </c>
      <c r="L658">
        <v>0</v>
      </c>
      <c r="M658">
        <v>0</v>
      </c>
      <c r="N658">
        <v>5500</v>
      </c>
      <c r="O658" t="s">
        <v>1408</v>
      </c>
      <c r="Q658" t="s">
        <v>1408</v>
      </c>
      <c r="R658" t="s">
        <v>1328</v>
      </c>
      <c r="S658">
        <v>0</v>
      </c>
      <c r="T658" t="s">
        <v>2262</v>
      </c>
      <c r="U658" t="s">
        <v>1372</v>
      </c>
      <c r="V658" t="s">
        <v>3491</v>
      </c>
      <c r="W658" t="s">
        <v>3490</v>
      </c>
      <c r="X658" t="s">
        <v>1374</v>
      </c>
      <c r="Y658" t="s">
        <v>1374</v>
      </c>
      <c r="Z658">
        <v>0</v>
      </c>
      <c r="AA658">
        <v>0</v>
      </c>
      <c r="AB658">
        <v>0</v>
      </c>
    </row>
    <row r="659" spans="1:28">
      <c r="A659" t="s">
        <v>3492</v>
      </c>
      <c r="B659" t="s">
        <v>3493</v>
      </c>
      <c r="D659">
        <v>0</v>
      </c>
      <c r="E659">
        <v>24.71</v>
      </c>
      <c r="F659" t="s">
        <v>1369</v>
      </c>
      <c r="G659" t="s">
        <v>1407</v>
      </c>
      <c r="H659">
        <v>0</v>
      </c>
      <c r="I659">
        <v>0</v>
      </c>
      <c r="J659">
        <v>0</v>
      </c>
      <c r="L659">
        <v>0</v>
      </c>
      <c r="M659">
        <v>0</v>
      </c>
      <c r="N659">
        <v>5800</v>
      </c>
      <c r="O659" t="s">
        <v>1408</v>
      </c>
      <c r="Q659" t="s">
        <v>1408</v>
      </c>
      <c r="R659" t="s">
        <v>1328</v>
      </c>
      <c r="S659">
        <v>0</v>
      </c>
      <c r="T659" t="s">
        <v>2262</v>
      </c>
      <c r="U659" t="s">
        <v>1372</v>
      </c>
      <c r="V659" t="s">
        <v>3494</v>
      </c>
      <c r="W659" t="s">
        <v>3493</v>
      </c>
      <c r="X659" t="s">
        <v>1374</v>
      </c>
      <c r="Y659" t="s">
        <v>1374</v>
      </c>
      <c r="Z659">
        <v>0</v>
      </c>
      <c r="AA659">
        <v>0</v>
      </c>
      <c r="AB659">
        <v>0</v>
      </c>
    </row>
    <row r="660" spans="1:28">
      <c r="A660" t="s">
        <v>3495</v>
      </c>
      <c r="B660" t="s">
        <v>3496</v>
      </c>
      <c r="D660">
        <v>0</v>
      </c>
      <c r="E660">
        <v>25.74</v>
      </c>
      <c r="F660" t="s">
        <v>1369</v>
      </c>
      <c r="G660" t="s">
        <v>1407</v>
      </c>
      <c r="H660">
        <v>0</v>
      </c>
      <c r="I660">
        <v>0</v>
      </c>
      <c r="J660">
        <v>0</v>
      </c>
      <c r="L660">
        <v>0</v>
      </c>
      <c r="M660">
        <v>0</v>
      </c>
      <c r="N660">
        <v>5800</v>
      </c>
      <c r="O660" t="s">
        <v>1408</v>
      </c>
      <c r="Q660" t="s">
        <v>1408</v>
      </c>
      <c r="R660" t="s">
        <v>1328</v>
      </c>
      <c r="S660">
        <v>0</v>
      </c>
      <c r="T660" t="s">
        <v>2262</v>
      </c>
      <c r="U660" t="s">
        <v>1372</v>
      </c>
      <c r="V660" t="s">
        <v>3497</v>
      </c>
      <c r="W660" t="s">
        <v>3496</v>
      </c>
      <c r="X660" t="s">
        <v>1374</v>
      </c>
      <c r="Y660" t="s">
        <v>1374</v>
      </c>
      <c r="Z660">
        <v>0</v>
      </c>
      <c r="AA660">
        <v>0</v>
      </c>
      <c r="AB660">
        <v>0</v>
      </c>
    </row>
    <row r="661" spans="1:28">
      <c r="A661" t="s">
        <v>3498</v>
      </c>
      <c r="B661" t="s">
        <v>3499</v>
      </c>
      <c r="D661">
        <v>0</v>
      </c>
      <c r="E661">
        <v>34.32</v>
      </c>
      <c r="F661" t="s">
        <v>1369</v>
      </c>
      <c r="G661" t="s">
        <v>1407</v>
      </c>
      <c r="H661">
        <v>0</v>
      </c>
      <c r="I661">
        <v>0</v>
      </c>
      <c r="J661">
        <v>0</v>
      </c>
      <c r="L661">
        <v>0</v>
      </c>
      <c r="M661">
        <v>0</v>
      </c>
      <c r="N661">
        <v>5800</v>
      </c>
      <c r="O661" t="s">
        <v>1408</v>
      </c>
      <c r="Q661" t="s">
        <v>1408</v>
      </c>
      <c r="R661" t="s">
        <v>1328</v>
      </c>
      <c r="S661">
        <v>0</v>
      </c>
      <c r="T661" t="s">
        <v>2262</v>
      </c>
      <c r="U661" t="s">
        <v>1372</v>
      </c>
      <c r="V661" t="s">
        <v>3500</v>
      </c>
      <c r="W661" t="s">
        <v>3499</v>
      </c>
      <c r="X661" t="s">
        <v>1374</v>
      </c>
      <c r="Y661" t="s">
        <v>1374</v>
      </c>
      <c r="Z661">
        <v>0</v>
      </c>
      <c r="AA661">
        <v>0</v>
      </c>
      <c r="AB661">
        <v>0</v>
      </c>
    </row>
    <row r="662" spans="1:28">
      <c r="A662" t="s">
        <v>3501</v>
      </c>
      <c r="B662" t="s">
        <v>3502</v>
      </c>
      <c r="D662">
        <v>0</v>
      </c>
      <c r="E662">
        <v>59.4</v>
      </c>
      <c r="F662" t="s">
        <v>1369</v>
      </c>
      <c r="G662" t="s">
        <v>1407</v>
      </c>
      <c r="H662">
        <v>0</v>
      </c>
      <c r="I662">
        <v>0</v>
      </c>
      <c r="J662">
        <v>0</v>
      </c>
      <c r="L662">
        <v>0</v>
      </c>
      <c r="M662">
        <v>0</v>
      </c>
      <c r="N662">
        <v>5800</v>
      </c>
      <c r="O662" t="s">
        <v>1408</v>
      </c>
      <c r="Q662" t="s">
        <v>1408</v>
      </c>
      <c r="R662" t="s">
        <v>1328</v>
      </c>
      <c r="S662">
        <v>0</v>
      </c>
      <c r="T662" t="s">
        <v>2262</v>
      </c>
      <c r="U662" t="s">
        <v>1372</v>
      </c>
      <c r="V662" t="s">
        <v>3503</v>
      </c>
      <c r="W662" t="s">
        <v>3502</v>
      </c>
      <c r="X662" t="s">
        <v>1374</v>
      </c>
      <c r="Y662" t="s">
        <v>1374</v>
      </c>
      <c r="Z662">
        <v>0</v>
      </c>
      <c r="AA662">
        <v>0</v>
      </c>
      <c r="AB662">
        <v>0</v>
      </c>
    </row>
    <row r="663" spans="1:28">
      <c r="A663" t="s">
        <v>3504</v>
      </c>
      <c r="B663" t="s">
        <v>3505</v>
      </c>
      <c r="D663">
        <v>0</v>
      </c>
      <c r="E663">
        <v>68.67</v>
      </c>
      <c r="F663" t="s">
        <v>1369</v>
      </c>
      <c r="G663" t="s">
        <v>1616</v>
      </c>
      <c r="H663">
        <v>0</v>
      </c>
      <c r="I663">
        <v>0</v>
      </c>
      <c r="J663">
        <v>0</v>
      </c>
      <c r="L663">
        <v>0</v>
      </c>
      <c r="M663">
        <v>0</v>
      </c>
      <c r="N663">
        <v>200000</v>
      </c>
      <c r="O663" t="s">
        <v>1408</v>
      </c>
      <c r="Q663" t="s">
        <v>1408</v>
      </c>
      <c r="R663" t="s">
        <v>1328</v>
      </c>
      <c r="S663">
        <v>0</v>
      </c>
      <c r="T663" t="s">
        <v>2262</v>
      </c>
      <c r="U663" t="s">
        <v>1372</v>
      </c>
      <c r="V663" t="s">
        <v>3506</v>
      </c>
      <c r="W663" t="s">
        <v>3505</v>
      </c>
      <c r="X663" t="s">
        <v>1374</v>
      </c>
      <c r="Y663" t="s">
        <v>1374</v>
      </c>
      <c r="Z663">
        <v>0</v>
      </c>
      <c r="AA663">
        <v>0</v>
      </c>
      <c r="AB663">
        <v>0</v>
      </c>
    </row>
    <row r="664" spans="1:28">
      <c r="A664" t="s">
        <v>3507</v>
      </c>
      <c r="B664" t="s">
        <v>3508</v>
      </c>
      <c r="D664">
        <v>0</v>
      </c>
      <c r="E664">
        <v>5.52</v>
      </c>
      <c r="F664" t="s">
        <v>1369</v>
      </c>
      <c r="G664" t="s">
        <v>1382</v>
      </c>
      <c r="H664">
        <v>0</v>
      </c>
      <c r="I664">
        <v>0</v>
      </c>
      <c r="J664">
        <v>0</v>
      </c>
      <c r="L664">
        <v>0</v>
      </c>
      <c r="M664">
        <v>0</v>
      </c>
      <c r="N664">
        <v>25</v>
      </c>
      <c r="O664" t="s">
        <v>1377</v>
      </c>
      <c r="Q664" t="s">
        <v>1377</v>
      </c>
      <c r="R664" t="s">
        <v>1328</v>
      </c>
      <c r="S664">
        <v>0</v>
      </c>
      <c r="T664" t="s">
        <v>2262</v>
      </c>
      <c r="U664" t="s">
        <v>1372</v>
      </c>
      <c r="V664" t="s">
        <v>3509</v>
      </c>
      <c r="W664" t="s">
        <v>3508</v>
      </c>
      <c r="X664" t="s">
        <v>1374</v>
      </c>
      <c r="Y664" t="s">
        <v>1374</v>
      </c>
      <c r="Z664">
        <v>0</v>
      </c>
      <c r="AA664">
        <v>0</v>
      </c>
      <c r="AB664">
        <v>0</v>
      </c>
    </row>
    <row r="665" spans="1:28">
      <c r="A665" t="s">
        <v>3510</v>
      </c>
      <c r="B665" t="s">
        <v>3511</v>
      </c>
      <c r="D665">
        <v>0</v>
      </c>
      <c r="E665">
        <v>5.52</v>
      </c>
      <c r="F665" t="s">
        <v>1369</v>
      </c>
      <c r="G665" t="s">
        <v>1382</v>
      </c>
      <c r="H665">
        <v>0</v>
      </c>
      <c r="I665">
        <v>0</v>
      </c>
      <c r="J665">
        <v>0</v>
      </c>
      <c r="L665">
        <v>0</v>
      </c>
      <c r="M665">
        <v>0</v>
      </c>
      <c r="N665">
        <v>25</v>
      </c>
      <c r="O665" t="s">
        <v>1377</v>
      </c>
      <c r="Q665" t="s">
        <v>1377</v>
      </c>
      <c r="R665" t="s">
        <v>1328</v>
      </c>
      <c r="S665">
        <v>0</v>
      </c>
      <c r="T665" t="s">
        <v>2262</v>
      </c>
      <c r="U665" t="s">
        <v>1372</v>
      </c>
      <c r="V665" t="s">
        <v>3512</v>
      </c>
      <c r="W665" t="s">
        <v>3511</v>
      </c>
      <c r="X665" t="s">
        <v>1374</v>
      </c>
      <c r="Y665" t="s">
        <v>1374</v>
      </c>
      <c r="Z665">
        <v>0</v>
      </c>
      <c r="AA665">
        <v>0</v>
      </c>
      <c r="AB665">
        <v>0</v>
      </c>
    </row>
    <row r="666" spans="1:28">
      <c r="A666" t="s">
        <v>3513</v>
      </c>
      <c r="B666" t="s">
        <v>3514</v>
      </c>
      <c r="D666">
        <v>0</v>
      </c>
      <c r="E666">
        <v>5.52</v>
      </c>
      <c r="F666" t="s">
        <v>1369</v>
      </c>
      <c r="G666" t="s">
        <v>1382</v>
      </c>
      <c r="H666">
        <v>0</v>
      </c>
      <c r="I666">
        <v>0</v>
      </c>
      <c r="J666">
        <v>0</v>
      </c>
      <c r="L666">
        <v>0</v>
      </c>
      <c r="M666">
        <v>0</v>
      </c>
      <c r="N666">
        <v>25</v>
      </c>
      <c r="O666" t="s">
        <v>1377</v>
      </c>
      <c r="Q666" t="s">
        <v>1377</v>
      </c>
      <c r="R666" t="s">
        <v>1328</v>
      </c>
      <c r="S666">
        <v>0</v>
      </c>
      <c r="T666" t="s">
        <v>2262</v>
      </c>
      <c r="U666" t="s">
        <v>1372</v>
      </c>
      <c r="V666" t="s">
        <v>3515</v>
      </c>
      <c r="W666" t="s">
        <v>3514</v>
      </c>
      <c r="X666" t="s">
        <v>1374</v>
      </c>
      <c r="Y666" t="s">
        <v>1374</v>
      </c>
      <c r="Z666">
        <v>0</v>
      </c>
      <c r="AA666">
        <v>0</v>
      </c>
      <c r="AB666">
        <v>0</v>
      </c>
    </row>
    <row r="667" spans="1:28">
      <c r="A667" t="s">
        <v>3516</v>
      </c>
      <c r="B667" t="s">
        <v>3517</v>
      </c>
      <c r="D667">
        <v>0</v>
      </c>
      <c r="E667">
        <v>5.52</v>
      </c>
      <c r="F667" t="s">
        <v>1369</v>
      </c>
      <c r="G667" t="s">
        <v>1382</v>
      </c>
      <c r="H667">
        <v>0</v>
      </c>
      <c r="I667">
        <v>0</v>
      </c>
      <c r="J667">
        <v>0</v>
      </c>
      <c r="L667">
        <v>0</v>
      </c>
      <c r="M667">
        <v>0</v>
      </c>
      <c r="N667">
        <v>25</v>
      </c>
      <c r="O667" t="s">
        <v>1377</v>
      </c>
      <c r="Q667" t="s">
        <v>1377</v>
      </c>
      <c r="R667" t="s">
        <v>1328</v>
      </c>
      <c r="S667">
        <v>0</v>
      </c>
      <c r="T667" t="s">
        <v>2262</v>
      </c>
      <c r="U667" t="s">
        <v>1372</v>
      </c>
      <c r="V667" t="s">
        <v>3518</v>
      </c>
      <c r="W667" t="s">
        <v>3517</v>
      </c>
      <c r="X667" t="s">
        <v>1374</v>
      </c>
      <c r="Y667" t="s">
        <v>1374</v>
      </c>
      <c r="Z667">
        <v>0</v>
      </c>
      <c r="AA667">
        <v>0</v>
      </c>
      <c r="AB667">
        <v>0</v>
      </c>
    </row>
    <row r="668" spans="1:28">
      <c r="A668" t="s">
        <v>3519</v>
      </c>
      <c r="B668" t="s">
        <v>3520</v>
      </c>
      <c r="D668">
        <v>0</v>
      </c>
      <c r="E668">
        <v>5.52</v>
      </c>
      <c r="F668" t="s">
        <v>1369</v>
      </c>
      <c r="G668" t="s">
        <v>1382</v>
      </c>
      <c r="H668">
        <v>0</v>
      </c>
      <c r="I668">
        <v>0</v>
      </c>
      <c r="J668">
        <v>0</v>
      </c>
      <c r="L668">
        <v>0</v>
      </c>
      <c r="M668">
        <v>0</v>
      </c>
      <c r="N668">
        <v>25</v>
      </c>
      <c r="O668" t="s">
        <v>1377</v>
      </c>
      <c r="Q668" t="s">
        <v>1377</v>
      </c>
      <c r="R668" t="s">
        <v>1328</v>
      </c>
      <c r="S668">
        <v>0</v>
      </c>
      <c r="T668" t="s">
        <v>2262</v>
      </c>
      <c r="U668" t="s">
        <v>1372</v>
      </c>
      <c r="V668" t="s">
        <v>3521</v>
      </c>
      <c r="W668" t="s">
        <v>3520</v>
      </c>
      <c r="X668" t="s">
        <v>1374</v>
      </c>
      <c r="Y668" t="s">
        <v>1374</v>
      </c>
      <c r="Z668">
        <v>0</v>
      </c>
      <c r="AA668">
        <v>0</v>
      </c>
      <c r="AB668">
        <v>0</v>
      </c>
    </row>
    <row r="669" spans="1:28">
      <c r="A669" t="s">
        <v>3522</v>
      </c>
      <c r="B669" t="s">
        <v>3523</v>
      </c>
      <c r="D669">
        <v>0</v>
      </c>
      <c r="E669">
        <v>5.68</v>
      </c>
      <c r="F669" t="s">
        <v>1369</v>
      </c>
      <c r="G669" t="s">
        <v>1382</v>
      </c>
      <c r="H669">
        <v>0</v>
      </c>
      <c r="I669">
        <v>0</v>
      </c>
      <c r="J669">
        <v>0</v>
      </c>
      <c r="L669">
        <v>0</v>
      </c>
      <c r="M669">
        <v>0</v>
      </c>
      <c r="N669">
        <v>25</v>
      </c>
      <c r="O669" t="s">
        <v>1377</v>
      </c>
      <c r="Q669" t="s">
        <v>1377</v>
      </c>
      <c r="R669" t="s">
        <v>1328</v>
      </c>
      <c r="S669">
        <v>0</v>
      </c>
      <c r="T669" t="s">
        <v>2262</v>
      </c>
      <c r="U669" t="s">
        <v>1372</v>
      </c>
      <c r="V669" t="s">
        <v>3524</v>
      </c>
      <c r="W669" t="s">
        <v>3523</v>
      </c>
      <c r="X669" t="s">
        <v>1374</v>
      </c>
      <c r="Y669" t="s">
        <v>1374</v>
      </c>
      <c r="Z669">
        <v>0</v>
      </c>
      <c r="AA669">
        <v>0</v>
      </c>
      <c r="AB669">
        <v>0</v>
      </c>
    </row>
    <row r="670" spans="1:28">
      <c r="A670" t="s">
        <v>3525</v>
      </c>
      <c r="B670" t="s">
        <v>3526</v>
      </c>
      <c r="D670">
        <v>0</v>
      </c>
      <c r="E670">
        <v>5.68</v>
      </c>
      <c r="F670" t="s">
        <v>1369</v>
      </c>
      <c r="G670" t="s">
        <v>1382</v>
      </c>
      <c r="H670">
        <v>0</v>
      </c>
      <c r="I670">
        <v>0</v>
      </c>
      <c r="J670">
        <v>0</v>
      </c>
      <c r="L670">
        <v>0</v>
      </c>
      <c r="M670">
        <v>0</v>
      </c>
      <c r="N670">
        <v>25</v>
      </c>
      <c r="O670" t="s">
        <v>1377</v>
      </c>
      <c r="Q670" t="s">
        <v>1377</v>
      </c>
      <c r="R670" t="s">
        <v>1328</v>
      </c>
      <c r="S670">
        <v>0</v>
      </c>
      <c r="T670" t="s">
        <v>2262</v>
      </c>
      <c r="U670" t="s">
        <v>1372</v>
      </c>
      <c r="V670" t="s">
        <v>3527</v>
      </c>
      <c r="W670" t="s">
        <v>3526</v>
      </c>
      <c r="X670" t="s">
        <v>1374</v>
      </c>
      <c r="Y670" t="s">
        <v>1374</v>
      </c>
      <c r="Z670">
        <v>0</v>
      </c>
      <c r="AA670">
        <v>0</v>
      </c>
      <c r="AB670">
        <v>0</v>
      </c>
    </row>
    <row r="671" spans="1:28">
      <c r="A671" t="s">
        <v>3528</v>
      </c>
      <c r="B671" t="s">
        <v>3529</v>
      </c>
      <c r="D671">
        <v>0</v>
      </c>
      <c r="E671">
        <v>5.68</v>
      </c>
      <c r="F671" t="s">
        <v>1369</v>
      </c>
      <c r="G671" t="s">
        <v>1382</v>
      </c>
      <c r="H671">
        <v>0</v>
      </c>
      <c r="I671">
        <v>0</v>
      </c>
      <c r="J671">
        <v>0</v>
      </c>
      <c r="L671">
        <v>0</v>
      </c>
      <c r="M671">
        <v>0</v>
      </c>
      <c r="N671">
        <v>25</v>
      </c>
      <c r="O671" t="s">
        <v>1377</v>
      </c>
      <c r="Q671" t="s">
        <v>1377</v>
      </c>
      <c r="R671" t="s">
        <v>1328</v>
      </c>
      <c r="S671">
        <v>0</v>
      </c>
      <c r="T671" t="s">
        <v>2262</v>
      </c>
      <c r="U671" t="s">
        <v>1372</v>
      </c>
      <c r="V671" t="s">
        <v>3530</v>
      </c>
      <c r="W671" t="s">
        <v>3529</v>
      </c>
      <c r="X671" t="s">
        <v>1374</v>
      </c>
      <c r="Y671" t="s">
        <v>1374</v>
      </c>
      <c r="Z671">
        <v>0</v>
      </c>
      <c r="AA671">
        <v>0</v>
      </c>
      <c r="AB671">
        <v>0</v>
      </c>
    </row>
    <row r="672" spans="1:28">
      <c r="A672" t="s">
        <v>3531</v>
      </c>
      <c r="B672" t="s">
        <v>3532</v>
      </c>
      <c r="D672">
        <v>0</v>
      </c>
      <c r="E672">
        <v>5.68</v>
      </c>
      <c r="F672" t="s">
        <v>1369</v>
      </c>
      <c r="G672" t="s">
        <v>1382</v>
      </c>
      <c r="H672">
        <v>0</v>
      </c>
      <c r="I672">
        <v>0</v>
      </c>
      <c r="J672">
        <v>0</v>
      </c>
      <c r="L672">
        <v>0</v>
      </c>
      <c r="M672">
        <v>0</v>
      </c>
      <c r="N672">
        <v>25</v>
      </c>
      <c r="O672" t="s">
        <v>1377</v>
      </c>
      <c r="Q672" t="s">
        <v>1377</v>
      </c>
      <c r="R672" t="s">
        <v>1328</v>
      </c>
      <c r="S672">
        <v>0</v>
      </c>
      <c r="T672" t="s">
        <v>2262</v>
      </c>
      <c r="U672" t="s">
        <v>1372</v>
      </c>
      <c r="V672" t="s">
        <v>3533</v>
      </c>
      <c r="W672" t="s">
        <v>3532</v>
      </c>
      <c r="X672" t="s">
        <v>1374</v>
      </c>
      <c r="Y672" t="s">
        <v>1374</v>
      </c>
      <c r="Z672">
        <v>0</v>
      </c>
      <c r="AA672">
        <v>0</v>
      </c>
      <c r="AB672">
        <v>0</v>
      </c>
    </row>
    <row r="673" spans="1:28">
      <c r="A673" t="s">
        <v>3534</v>
      </c>
      <c r="B673" t="s">
        <v>3535</v>
      </c>
      <c r="D673">
        <v>0</v>
      </c>
      <c r="E673">
        <v>5.68</v>
      </c>
      <c r="F673" t="s">
        <v>1369</v>
      </c>
      <c r="G673" t="s">
        <v>1382</v>
      </c>
      <c r="H673">
        <v>0</v>
      </c>
      <c r="I673">
        <v>0</v>
      </c>
      <c r="J673">
        <v>0</v>
      </c>
      <c r="L673">
        <v>0</v>
      </c>
      <c r="M673">
        <v>0</v>
      </c>
      <c r="N673">
        <v>25</v>
      </c>
      <c r="O673" t="s">
        <v>1377</v>
      </c>
      <c r="Q673" t="s">
        <v>1377</v>
      </c>
      <c r="R673" t="s">
        <v>1328</v>
      </c>
      <c r="S673">
        <v>0</v>
      </c>
      <c r="T673" t="s">
        <v>2262</v>
      </c>
      <c r="U673" t="s">
        <v>1372</v>
      </c>
      <c r="V673" t="s">
        <v>3536</v>
      </c>
      <c r="W673" t="s">
        <v>3535</v>
      </c>
      <c r="X673" t="s">
        <v>1374</v>
      </c>
      <c r="Y673" t="s">
        <v>1374</v>
      </c>
      <c r="Z673">
        <v>0</v>
      </c>
      <c r="AA673">
        <v>0</v>
      </c>
      <c r="AB673">
        <v>0</v>
      </c>
    </row>
    <row r="674" spans="1:28">
      <c r="A674" t="s">
        <v>3537</v>
      </c>
      <c r="B674" t="s">
        <v>3538</v>
      </c>
      <c r="D674">
        <v>0</v>
      </c>
      <c r="E674">
        <v>4.9800000000000004</v>
      </c>
      <c r="F674" t="s">
        <v>1369</v>
      </c>
      <c r="G674" t="s">
        <v>1382</v>
      </c>
      <c r="H674">
        <v>0</v>
      </c>
      <c r="I674">
        <v>0</v>
      </c>
      <c r="J674">
        <v>0</v>
      </c>
      <c r="L674">
        <v>0</v>
      </c>
      <c r="M674">
        <v>0</v>
      </c>
      <c r="N674">
        <v>25</v>
      </c>
      <c r="O674" t="s">
        <v>1377</v>
      </c>
      <c r="Q674" t="s">
        <v>1377</v>
      </c>
      <c r="R674" t="s">
        <v>1328</v>
      </c>
      <c r="S674">
        <v>0</v>
      </c>
      <c r="T674" t="s">
        <v>2262</v>
      </c>
      <c r="U674" t="s">
        <v>1372</v>
      </c>
      <c r="V674" t="s">
        <v>3539</v>
      </c>
      <c r="W674" t="s">
        <v>3538</v>
      </c>
      <c r="X674" t="s">
        <v>1374</v>
      </c>
      <c r="Y674" t="s">
        <v>1374</v>
      </c>
      <c r="Z674">
        <v>0</v>
      </c>
      <c r="AA674">
        <v>0</v>
      </c>
      <c r="AB674">
        <v>0</v>
      </c>
    </row>
    <row r="675" spans="1:28">
      <c r="A675" t="s">
        <v>3540</v>
      </c>
      <c r="B675" t="s">
        <v>3541</v>
      </c>
      <c r="D675">
        <v>0</v>
      </c>
      <c r="E675">
        <v>4.9800000000000004</v>
      </c>
      <c r="F675" t="s">
        <v>1369</v>
      </c>
      <c r="G675" t="s">
        <v>1382</v>
      </c>
      <c r="H675">
        <v>0</v>
      </c>
      <c r="I675">
        <v>0</v>
      </c>
      <c r="J675">
        <v>0</v>
      </c>
      <c r="L675">
        <v>0</v>
      </c>
      <c r="M675">
        <v>0</v>
      </c>
      <c r="N675">
        <v>25</v>
      </c>
      <c r="O675" t="s">
        <v>1377</v>
      </c>
      <c r="Q675" t="s">
        <v>1377</v>
      </c>
      <c r="R675" t="s">
        <v>1328</v>
      </c>
      <c r="S675">
        <v>0</v>
      </c>
      <c r="T675" t="s">
        <v>2262</v>
      </c>
      <c r="U675" t="s">
        <v>1372</v>
      </c>
      <c r="V675" t="s">
        <v>3542</v>
      </c>
      <c r="W675" t="s">
        <v>3541</v>
      </c>
      <c r="X675" t="s">
        <v>1374</v>
      </c>
      <c r="Y675" t="s">
        <v>1374</v>
      </c>
      <c r="Z675">
        <v>0</v>
      </c>
      <c r="AA675">
        <v>0</v>
      </c>
      <c r="AB675">
        <v>0</v>
      </c>
    </row>
    <row r="676" spans="1:28">
      <c r="A676" t="s">
        <v>3543</v>
      </c>
      <c r="B676" t="s">
        <v>3544</v>
      </c>
      <c r="D676">
        <v>0</v>
      </c>
      <c r="E676">
        <v>4.9800000000000004</v>
      </c>
      <c r="F676" t="s">
        <v>1369</v>
      </c>
      <c r="G676" t="s">
        <v>1382</v>
      </c>
      <c r="H676">
        <v>0</v>
      </c>
      <c r="I676">
        <v>0</v>
      </c>
      <c r="J676">
        <v>0</v>
      </c>
      <c r="L676">
        <v>0</v>
      </c>
      <c r="M676">
        <v>0</v>
      </c>
      <c r="N676">
        <v>25</v>
      </c>
      <c r="O676" t="s">
        <v>1377</v>
      </c>
      <c r="Q676" t="s">
        <v>1377</v>
      </c>
      <c r="R676" t="s">
        <v>1328</v>
      </c>
      <c r="S676">
        <v>0</v>
      </c>
      <c r="T676" t="s">
        <v>2262</v>
      </c>
      <c r="U676" t="s">
        <v>1372</v>
      </c>
      <c r="V676" t="s">
        <v>3545</v>
      </c>
      <c r="W676" t="s">
        <v>3544</v>
      </c>
      <c r="X676" t="s">
        <v>1374</v>
      </c>
      <c r="Y676" t="s">
        <v>1374</v>
      </c>
      <c r="Z676">
        <v>0</v>
      </c>
      <c r="AA676">
        <v>0</v>
      </c>
      <c r="AB676">
        <v>0</v>
      </c>
    </row>
    <row r="677" spans="1:28">
      <c r="A677" t="s">
        <v>3546</v>
      </c>
      <c r="B677" t="s">
        <v>3547</v>
      </c>
      <c r="D677">
        <v>0</v>
      </c>
      <c r="E677">
        <v>5.0999999999999996</v>
      </c>
      <c r="F677" t="s">
        <v>1369</v>
      </c>
      <c r="G677" t="s">
        <v>1382</v>
      </c>
      <c r="H677">
        <v>0</v>
      </c>
      <c r="I677">
        <v>0</v>
      </c>
      <c r="J677">
        <v>0</v>
      </c>
      <c r="L677">
        <v>0</v>
      </c>
      <c r="M677">
        <v>0</v>
      </c>
      <c r="N677">
        <v>25</v>
      </c>
      <c r="O677" t="s">
        <v>1377</v>
      </c>
      <c r="Q677" t="s">
        <v>1377</v>
      </c>
      <c r="R677" t="s">
        <v>1328</v>
      </c>
      <c r="S677">
        <v>0</v>
      </c>
      <c r="T677" t="s">
        <v>2262</v>
      </c>
      <c r="U677" t="s">
        <v>1372</v>
      </c>
      <c r="V677" t="s">
        <v>3548</v>
      </c>
      <c r="W677" t="s">
        <v>3547</v>
      </c>
      <c r="X677" t="s">
        <v>1374</v>
      </c>
      <c r="Y677" t="s">
        <v>1374</v>
      </c>
      <c r="Z677">
        <v>0</v>
      </c>
      <c r="AA677">
        <v>0</v>
      </c>
      <c r="AB677">
        <v>0</v>
      </c>
    </row>
    <row r="678" spans="1:28">
      <c r="A678" t="s">
        <v>3549</v>
      </c>
      <c r="B678" t="s">
        <v>3550</v>
      </c>
      <c r="D678">
        <v>0</v>
      </c>
      <c r="E678">
        <v>5.0999999999999996</v>
      </c>
      <c r="F678" t="s">
        <v>1369</v>
      </c>
      <c r="G678" t="s">
        <v>1382</v>
      </c>
      <c r="H678">
        <v>0</v>
      </c>
      <c r="I678">
        <v>0</v>
      </c>
      <c r="J678">
        <v>0</v>
      </c>
      <c r="L678">
        <v>0</v>
      </c>
      <c r="M678">
        <v>0</v>
      </c>
      <c r="N678">
        <v>25</v>
      </c>
      <c r="O678" t="s">
        <v>1377</v>
      </c>
      <c r="Q678" t="s">
        <v>1377</v>
      </c>
      <c r="R678" t="s">
        <v>1328</v>
      </c>
      <c r="S678">
        <v>0</v>
      </c>
      <c r="T678" t="s">
        <v>2262</v>
      </c>
      <c r="U678" t="s">
        <v>1372</v>
      </c>
      <c r="V678" t="s">
        <v>3551</v>
      </c>
      <c r="W678" t="s">
        <v>3550</v>
      </c>
      <c r="X678" t="s">
        <v>1374</v>
      </c>
      <c r="Y678" t="s">
        <v>1374</v>
      </c>
      <c r="Z678">
        <v>0</v>
      </c>
      <c r="AA678">
        <v>0</v>
      </c>
      <c r="AB678">
        <v>0</v>
      </c>
    </row>
    <row r="679" spans="1:28">
      <c r="A679" t="s">
        <v>3552</v>
      </c>
      <c r="B679" t="s">
        <v>3553</v>
      </c>
      <c r="D679">
        <v>0</v>
      </c>
      <c r="E679">
        <v>5.0999999999999996</v>
      </c>
      <c r="F679" t="s">
        <v>1369</v>
      </c>
      <c r="G679" t="s">
        <v>1382</v>
      </c>
      <c r="H679">
        <v>0</v>
      </c>
      <c r="I679">
        <v>0</v>
      </c>
      <c r="J679">
        <v>0</v>
      </c>
      <c r="L679">
        <v>0</v>
      </c>
      <c r="M679">
        <v>0</v>
      </c>
      <c r="N679">
        <v>25</v>
      </c>
      <c r="O679" t="s">
        <v>1377</v>
      </c>
      <c r="Q679" t="s">
        <v>1377</v>
      </c>
      <c r="R679" t="s">
        <v>1328</v>
      </c>
      <c r="S679">
        <v>0</v>
      </c>
      <c r="T679" t="s">
        <v>2262</v>
      </c>
      <c r="U679" t="s">
        <v>1372</v>
      </c>
      <c r="V679" t="s">
        <v>3554</v>
      </c>
      <c r="W679" t="s">
        <v>3553</v>
      </c>
      <c r="X679" t="s">
        <v>1374</v>
      </c>
      <c r="Y679" t="s">
        <v>1374</v>
      </c>
      <c r="Z679">
        <v>0</v>
      </c>
      <c r="AA679">
        <v>0</v>
      </c>
      <c r="AB679">
        <v>0</v>
      </c>
    </row>
    <row r="680" spans="1:28">
      <c r="A680" t="s">
        <v>3555</v>
      </c>
      <c r="B680" t="s">
        <v>3556</v>
      </c>
      <c r="D680">
        <v>0</v>
      </c>
      <c r="E680">
        <v>5.68</v>
      </c>
      <c r="F680" t="s">
        <v>1369</v>
      </c>
      <c r="G680" t="s">
        <v>1382</v>
      </c>
      <c r="H680">
        <v>0</v>
      </c>
      <c r="I680">
        <v>0</v>
      </c>
      <c r="J680">
        <v>0</v>
      </c>
      <c r="L680">
        <v>0</v>
      </c>
      <c r="M680">
        <v>0</v>
      </c>
      <c r="N680">
        <v>25</v>
      </c>
      <c r="O680" t="s">
        <v>1377</v>
      </c>
      <c r="Q680" t="s">
        <v>1377</v>
      </c>
      <c r="R680" t="s">
        <v>1328</v>
      </c>
      <c r="S680">
        <v>0</v>
      </c>
      <c r="T680" t="s">
        <v>2262</v>
      </c>
      <c r="U680" t="s">
        <v>1372</v>
      </c>
      <c r="V680" t="s">
        <v>3557</v>
      </c>
      <c r="W680" t="s">
        <v>3556</v>
      </c>
      <c r="X680" t="s">
        <v>1374</v>
      </c>
      <c r="Y680" t="s">
        <v>1374</v>
      </c>
      <c r="Z680">
        <v>0</v>
      </c>
      <c r="AA680">
        <v>0</v>
      </c>
      <c r="AB680">
        <v>0</v>
      </c>
    </row>
    <row r="681" spans="1:28">
      <c r="A681" t="s">
        <v>3558</v>
      </c>
      <c r="B681" t="s">
        <v>3559</v>
      </c>
      <c r="D681">
        <v>0</v>
      </c>
      <c r="E681">
        <v>5.68</v>
      </c>
      <c r="F681" t="s">
        <v>1369</v>
      </c>
      <c r="G681" t="s">
        <v>1382</v>
      </c>
      <c r="H681">
        <v>0</v>
      </c>
      <c r="I681">
        <v>0</v>
      </c>
      <c r="J681">
        <v>0</v>
      </c>
      <c r="L681">
        <v>0</v>
      </c>
      <c r="M681">
        <v>0</v>
      </c>
      <c r="N681">
        <v>25</v>
      </c>
      <c r="O681" t="s">
        <v>1377</v>
      </c>
      <c r="Q681" t="s">
        <v>1377</v>
      </c>
      <c r="R681" t="s">
        <v>1328</v>
      </c>
      <c r="S681">
        <v>0</v>
      </c>
      <c r="T681" t="s">
        <v>2262</v>
      </c>
      <c r="U681" t="s">
        <v>1372</v>
      </c>
      <c r="V681" t="s">
        <v>3560</v>
      </c>
      <c r="W681" t="s">
        <v>3559</v>
      </c>
      <c r="X681" t="s">
        <v>1374</v>
      </c>
      <c r="Y681" t="s">
        <v>1374</v>
      </c>
      <c r="Z681">
        <v>0</v>
      </c>
      <c r="AA681">
        <v>0</v>
      </c>
      <c r="AB681">
        <v>0</v>
      </c>
    </row>
    <row r="682" spans="1:28">
      <c r="A682" t="s">
        <v>3561</v>
      </c>
      <c r="B682" t="s">
        <v>3562</v>
      </c>
      <c r="D682">
        <v>0</v>
      </c>
      <c r="E682">
        <v>5.68</v>
      </c>
      <c r="F682" t="s">
        <v>1369</v>
      </c>
      <c r="G682" t="s">
        <v>1382</v>
      </c>
      <c r="H682">
        <v>0</v>
      </c>
      <c r="I682">
        <v>0</v>
      </c>
      <c r="J682">
        <v>0</v>
      </c>
      <c r="L682">
        <v>0</v>
      </c>
      <c r="M682">
        <v>0</v>
      </c>
      <c r="N682">
        <v>25</v>
      </c>
      <c r="O682" t="s">
        <v>1377</v>
      </c>
      <c r="Q682" t="s">
        <v>1377</v>
      </c>
      <c r="R682" t="s">
        <v>1328</v>
      </c>
      <c r="S682">
        <v>0</v>
      </c>
      <c r="T682" t="s">
        <v>2262</v>
      </c>
      <c r="U682" t="s">
        <v>1372</v>
      </c>
      <c r="V682" t="s">
        <v>3563</v>
      </c>
      <c r="W682" t="s">
        <v>3562</v>
      </c>
      <c r="X682" t="s">
        <v>1374</v>
      </c>
      <c r="Y682" t="s">
        <v>1374</v>
      </c>
      <c r="Z682">
        <v>0</v>
      </c>
      <c r="AA682">
        <v>0</v>
      </c>
      <c r="AB682">
        <v>0</v>
      </c>
    </row>
    <row r="683" spans="1:28">
      <c r="A683" t="s">
        <v>3564</v>
      </c>
      <c r="B683" t="s">
        <v>3565</v>
      </c>
      <c r="D683">
        <v>0</v>
      </c>
      <c r="E683">
        <v>5.68</v>
      </c>
      <c r="F683" t="s">
        <v>1369</v>
      </c>
      <c r="G683" t="s">
        <v>1382</v>
      </c>
      <c r="H683">
        <v>0</v>
      </c>
      <c r="I683">
        <v>0</v>
      </c>
      <c r="J683">
        <v>0</v>
      </c>
      <c r="L683">
        <v>0</v>
      </c>
      <c r="M683">
        <v>0</v>
      </c>
      <c r="N683">
        <v>25</v>
      </c>
      <c r="O683" t="s">
        <v>1377</v>
      </c>
      <c r="Q683" t="s">
        <v>1377</v>
      </c>
      <c r="R683" t="s">
        <v>1328</v>
      </c>
      <c r="S683">
        <v>0</v>
      </c>
      <c r="T683" t="s">
        <v>2262</v>
      </c>
      <c r="U683" t="s">
        <v>1372</v>
      </c>
      <c r="V683" t="s">
        <v>3566</v>
      </c>
      <c r="W683" t="s">
        <v>3565</v>
      </c>
      <c r="X683" t="s">
        <v>1374</v>
      </c>
      <c r="Y683" t="s">
        <v>1374</v>
      </c>
      <c r="Z683">
        <v>0</v>
      </c>
      <c r="AA683">
        <v>0</v>
      </c>
      <c r="AB683">
        <v>0</v>
      </c>
    </row>
    <row r="684" spans="1:28">
      <c r="A684" t="s">
        <v>3567</v>
      </c>
      <c r="B684" t="s">
        <v>3568</v>
      </c>
      <c r="D684">
        <v>0</v>
      </c>
      <c r="E684">
        <v>5.68</v>
      </c>
      <c r="F684" t="s">
        <v>1369</v>
      </c>
      <c r="G684" t="s">
        <v>1382</v>
      </c>
      <c r="H684">
        <v>0</v>
      </c>
      <c r="I684">
        <v>0</v>
      </c>
      <c r="J684">
        <v>0</v>
      </c>
      <c r="L684">
        <v>0</v>
      </c>
      <c r="M684">
        <v>0</v>
      </c>
      <c r="N684">
        <v>25</v>
      </c>
      <c r="O684" t="s">
        <v>1377</v>
      </c>
      <c r="Q684" t="s">
        <v>1377</v>
      </c>
      <c r="R684" t="s">
        <v>1328</v>
      </c>
      <c r="S684">
        <v>0</v>
      </c>
      <c r="T684" t="s">
        <v>2262</v>
      </c>
      <c r="U684" t="s">
        <v>1372</v>
      </c>
      <c r="V684" t="s">
        <v>3569</v>
      </c>
      <c r="W684" t="s">
        <v>3568</v>
      </c>
      <c r="X684" t="s">
        <v>1374</v>
      </c>
      <c r="Y684" t="s">
        <v>1374</v>
      </c>
      <c r="Z684">
        <v>0</v>
      </c>
      <c r="AA684">
        <v>0</v>
      </c>
      <c r="AB684">
        <v>0</v>
      </c>
    </row>
    <row r="685" spans="1:28">
      <c r="A685" t="s">
        <v>3570</v>
      </c>
      <c r="B685" t="s">
        <v>3571</v>
      </c>
      <c r="D685">
        <v>0</v>
      </c>
      <c r="E685">
        <v>5.77</v>
      </c>
      <c r="F685" t="s">
        <v>1369</v>
      </c>
      <c r="G685" t="s">
        <v>1382</v>
      </c>
      <c r="H685">
        <v>0</v>
      </c>
      <c r="I685">
        <v>0</v>
      </c>
      <c r="J685">
        <v>0</v>
      </c>
      <c r="L685">
        <v>0</v>
      </c>
      <c r="M685">
        <v>0</v>
      </c>
      <c r="N685">
        <v>25</v>
      </c>
      <c r="O685" t="s">
        <v>1377</v>
      </c>
      <c r="Q685" t="s">
        <v>1377</v>
      </c>
      <c r="R685" t="s">
        <v>1328</v>
      </c>
      <c r="S685">
        <v>0</v>
      </c>
      <c r="T685" t="s">
        <v>2262</v>
      </c>
      <c r="U685" t="s">
        <v>1372</v>
      </c>
      <c r="V685" t="s">
        <v>3572</v>
      </c>
      <c r="W685" t="s">
        <v>3571</v>
      </c>
      <c r="X685" t="s">
        <v>1374</v>
      </c>
      <c r="Y685" t="s">
        <v>1374</v>
      </c>
      <c r="Z685">
        <v>0</v>
      </c>
      <c r="AA685">
        <v>0</v>
      </c>
      <c r="AB685">
        <v>0</v>
      </c>
    </row>
    <row r="686" spans="1:28">
      <c r="A686" t="s">
        <v>3573</v>
      </c>
      <c r="B686" t="s">
        <v>3574</v>
      </c>
      <c r="D686">
        <v>0</v>
      </c>
      <c r="E686">
        <v>5.77</v>
      </c>
      <c r="F686" t="s">
        <v>1369</v>
      </c>
      <c r="G686" t="s">
        <v>1382</v>
      </c>
      <c r="H686">
        <v>0</v>
      </c>
      <c r="I686">
        <v>0</v>
      </c>
      <c r="J686">
        <v>0</v>
      </c>
      <c r="L686">
        <v>0</v>
      </c>
      <c r="M686">
        <v>0</v>
      </c>
      <c r="N686">
        <v>25</v>
      </c>
      <c r="O686" t="s">
        <v>1377</v>
      </c>
      <c r="Q686" t="s">
        <v>1377</v>
      </c>
      <c r="R686" t="s">
        <v>1328</v>
      </c>
      <c r="S686">
        <v>0</v>
      </c>
      <c r="T686" t="s">
        <v>2262</v>
      </c>
      <c r="U686" t="s">
        <v>1372</v>
      </c>
      <c r="V686" t="s">
        <v>3575</v>
      </c>
      <c r="W686" t="s">
        <v>3574</v>
      </c>
      <c r="X686" t="s">
        <v>1374</v>
      </c>
      <c r="Y686" t="s">
        <v>1374</v>
      </c>
      <c r="Z686">
        <v>0</v>
      </c>
      <c r="AA686">
        <v>0</v>
      </c>
      <c r="AB686">
        <v>0</v>
      </c>
    </row>
    <row r="687" spans="1:28">
      <c r="A687" t="s">
        <v>3576</v>
      </c>
      <c r="B687" t="s">
        <v>3577</v>
      </c>
      <c r="D687">
        <v>0</v>
      </c>
      <c r="E687">
        <v>5.77</v>
      </c>
      <c r="F687" t="s">
        <v>1369</v>
      </c>
      <c r="G687" t="s">
        <v>1382</v>
      </c>
      <c r="H687">
        <v>0</v>
      </c>
      <c r="I687">
        <v>0</v>
      </c>
      <c r="J687">
        <v>0</v>
      </c>
      <c r="L687">
        <v>0</v>
      </c>
      <c r="M687">
        <v>0</v>
      </c>
      <c r="N687">
        <v>25</v>
      </c>
      <c r="O687" t="s">
        <v>1377</v>
      </c>
      <c r="Q687" t="s">
        <v>1377</v>
      </c>
      <c r="R687" t="s">
        <v>1328</v>
      </c>
      <c r="S687">
        <v>0</v>
      </c>
      <c r="T687" t="s">
        <v>2262</v>
      </c>
      <c r="U687" t="s">
        <v>1372</v>
      </c>
      <c r="V687" t="s">
        <v>3578</v>
      </c>
      <c r="W687" t="s">
        <v>3577</v>
      </c>
      <c r="X687" t="s">
        <v>1374</v>
      </c>
      <c r="Y687" t="s">
        <v>1374</v>
      </c>
      <c r="Z687">
        <v>0</v>
      </c>
      <c r="AA687">
        <v>0</v>
      </c>
      <c r="AB687">
        <v>0</v>
      </c>
    </row>
    <row r="688" spans="1:28">
      <c r="A688" t="s">
        <v>3579</v>
      </c>
      <c r="B688" t="s">
        <v>3580</v>
      </c>
      <c r="D688">
        <v>0</v>
      </c>
      <c r="E688">
        <v>5.77</v>
      </c>
      <c r="F688" t="s">
        <v>1369</v>
      </c>
      <c r="G688" t="s">
        <v>1382</v>
      </c>
      <c r="H688">
        <v>0</v>
      </c>
      <c r="I688">
        <v>0</v>
      </c>
      <c r="J688">
        <v>0</v>
      </c>
      <c r="L688">
        <v>0</v>
      </c>
      <c r="M688">
        <v>0</v>
      </c>
      <c r="N688">
        <v>25</v>
      </c>
      <c r="O688" t="s">
        <v>1377</v>
      </c>
      <c r="Q688" t="s">
        <v>1377</v>
      </c>
      <c r="R688" t="s">
        <v>1328</v>
      </c>
      <c r="S688">
        <v>0</v>
      </c>
      <c r="T688" t="s">
        <v>2262</v>
      </c>
      <c r="U688" t="s">
        <v>1372</v>
      </c>
      <c r="V688" t="s">
        <v>3581</v>
      </c>
      <c r="W688" t="s">
        <v>3580</v>
      </c>
      <c r="X688" t="s">
        <v>1374</v>
      </c>
      <c r="Y688" t="s">
        <v>1374</v>
      </c>
      <c r="Z688">
        <v>0</v>
      </c>
      <c r="AA688">
        <v>0</v>
      </c>
      <c r="AB688">
        <v>0</v>
      </c>
    </row>
    <row r="689" spans="1:28">
      <c r="A689" t="s">
        <v>3582</v>
      </c>
      <c r="B689" t="s">
        <v>3583</v>
      </c>
      <c r="D689">
        <v>0</v>
      </c>
      <c r="E689">
        <v>5.77</v>
      </c>
      <c r="F689" t="s">
        <v>1369</v>
      </c>
      <c r="G689" t="s">
        <v>1382</v>
      </c>
      <c r="H689">
        <v>0</v>
      </c>
      <c r="I689">
        <v>0</v>
      </c>
      <c r="J689">
        <v>0</v>
      </c>
      <c r="L689">
        <v>0</v>
      </c>
      <c r="M689">
        <v>0</v>
      </c>
      <c r="N689">
        <v>25</v>
      </c>
      <c r="O689" t="s">
        <v>1377</v>
      </c>
      <c r="Q689" t="s">
        <v>1377</v>
      </c>
      <c r="R689" t="s">
        <v>1328</v>
      </c>
      <c r="S689">
        <v>0</v>
      </c>
      <c r="T689" t="s">
        <v>2262</v>
      </c>
      <c r="U689" t="s">
        <v>1372</v>
      </c>
      <c r="V689" t="s">
        <v>3584</v>
      </c>
      <c r="W689" t="s">
        <v>3583</v>
      </c>
      <c r="X689" t="s">
        <v>1374</v>
      </c>
      <c r="Y689" t="s">
        <v>1374</v>
      </c>
      <c r="Z689">
        <v>0</v>
      </c>
      <c r="AA689">
        <v>0</v>
      </c>
      <c r="AB689">
        <v>0</v>
      </c>
    </row>
    <row r="690" spans="1:28">
      <c r="A690" t="s">
        <v>3585</v>
      </c>
      <c r="B690" t="s">
        <v>3586</v>
      </c>
      <c r="D690">
        <v>0</v>
      </c>
      <c r="E690">
        <v>11.38</v>
      </c>
      <c r="F690" t="s">
        <v>1369</v>
      </c>
      <c r="G690" t="s">
        <v>1382</v>
      </c>
      <c r="H690">
        <v>0</v>
      </c>
      <c r="I690">
        <v>0</v>
      </c>
      <c r="J690">
        <v>0</v>
      </c>
      <c r="L690">
        <v>0</v>
      </c>
      <c r="M690">
        <v>0</v>
      </c>
      <c r="N690">
        <v>25</v>
      </c>
      <c r="O690" t="s">
        <v>1377</v>
      </c>
      <c r="Q690" t="s">
        <v>1377</v>
      </c>
      <c r="R690" t="s">
        <v>1328</v>
      </c>
      <c r="S690">
        <v>0</v>
      </c>
      <c r="T690" t="s">
        <v>2262</v>
      </c>
      <c r="U690" t="s">
        <v>1372</v>
      </c>
      <c r="V690" t="s">
        <v>3587</v>
      </c>
      <c r="W690" t="s">
        <v>3586</v>
      </c>
      <c r="X690" t="s">
        <v>1374</v>
      </c>
      <c r="Y690" t="s">
        <v>1374</v>
      </c>
      <c r="Z690">
        <v>0</v>
      </c>
      <c r="AA690">
        <v>0</v>
      </c>
      <c r="AB690">
        <v>0</v>
      </c>
    </row>
    <row r="691" spans="1:28">
      <c r="A691" t="s">
        <v>3588</v>
      </c>
      <c r="B691" t="s">
        <v>3589</v>
      </c>
      <c r="D691">
        <v>0</v>
      </c>
      <c r="E691">
        <v>11.38</v>
      </c>
      <c r="F691" t="s">
        <v>1369</v>
      </c>
      <c r="G691" t="s">
        <v>1382</v>
      </c>
      <c r="H691">
        <v>0</v>
      </c>
      <c r="I691">
        <v>0</v>
      </c>
      <c r="J691">
        <v>0</v>
      </c>
      <c r="L691">
        <v>0</v>
      </c>
      <c r="M691">
        <v>0</v>
      </c>
      <c r="N691">
        <v>5</v>
      </c>
      <c r="O691" t="s">
        <v>1370</v>
      </c>
      <c r="Q691" t="s">
        <v>1370</v>
      </c>
      <c r="R691" t="s">
        <v>1328</v>
      </c>
      <c r="S691">
        <v>0</v>
      </c>
      <c r="T691" t="s">
        <v>2262</v>
      </c>
      <c r="U691" t="s">
        <v>1372</v>
      </c>
      <c r="V691" t="s">
        <v>3590</v>
      </c>
      <c r="W691" t="s">
        <v>3589</v>
      </c>
      <c r="X691" t="s">
        <v>1374</v>
      </c>
      <c r="Y691" t="s">
        <v>1374</v>
      </c>
      <c r="Z691">
        <v>0</v>
      </c>
      <c r="AA691">
        <v>0</v>
      </c>
      <c r="AB691">
        <v>0</v>
      </c>
    </row>
    <row r="692" spans="1:28">
      <c r="A692" t="s">
        <v>3591</v>
      </c>
      <c r="B692" t="s">
        <v>3592</v>
      </c>
      <c r="D692">
        <v>0</v>
      </c>
      <c r="E692">
        <v>12.97</v>
      </c>
      <c r="F692" t="s">
        <v>1369</v>
      </c>
      <c r="G692" t="s">
        <v>1382</v>
      </c>
      <c r="H692">
        <v>0</v>
      </c>
      <c r="I692">
        <v>0</v>
      </c>
      <c r="J692">
        <v>0</v>
      </c>
      <c r="L692">
        <v>0</v>
      </c>
      <c r="M692">
        <v>0</v>
      </c>
      <c r="N692">
        <v>5</v>
      </c>
      <c r="O692" t="s">
        <v>1370</v>
      </c>
      <c r="Q692" t="s">
        <v>1370</v>
      </c>
      <c r="R692" t="s">
        <v>1328</v>
      </c>
      <c r="S692">
        <v>0</v>
      </c>
      <c r="T692" t="s">
        <v>2262</v>
      </c>
      <c r="U692" t="s">
        <v>1372</v>
      </c>
      <c r="V692" t="s">
        <v>3593</v>
      </c>
      <c r="W692" t="s">
        <v>3592</v>
      </c>
      <c r="X692" t="s">
        <v>1374</v>
      </c>
      <c r="Y692" t="s">
        <v>1374</v>
      </c>
      <c r="Z692">
        <v>0</v>
      </c>
      <c r="AA692">
        <v>0</v>
      </c>
      <c r="AB692">
        <v>0</v>
      </c>
    </row>
    <row r="693" spans="1:28">
      <c r="A693" t="s">
        <v>3594</v>
      </c>
      <c r="B693" t="s">
        <v>3595</v>
      </c>
      <c r="D693">
        <v>0</v>
      </c>
      <c r="E693">
        <v>12.97</v>
      </c>
      <c r="F693" t="s">
        <v>1369</v>
      </c>
      <c r="G693" t="s">
        <v>1382</v>
      </c>
      <c r="H693">
        <v>0</v>
      </c>
      <c r="I693">
        <v>0</v>
      </c>
      <c r="J693">
        <v>0</v>
      </c>
      <c r="L693">
        <v>0</v>
      </c>
      <c r="M693">
        <v>0</v>
      </c>
      <c r="N693">
        <v>5</v>
      </c>
      <c r="O693" t="s">
        <v>1370</v>
      </c>
      <c r="Q693" t="s">
        <v>1370</v>
      </c>
      <c r="R693" t="s">
        <v>1328</v>
      </c>
      <c r="S693">
        <v>0</v>
      </c>
      <c r="T693" t="s">
        <v>2262</v>
      </c>
      <c r="U693" t="s">
        <v>1372</v>
      </c>
      <c r="V693" t="s">
        <v>3596</v>
      </c>
      <c r="W693" t="s">
        <v>3595</v>
      </c>
      <c r="X693" t="s">
        <v>1374</v>
      </c>
      <c r="Y693" t="s">
        <v>1374</v>
      </c>
      <c r="Z693">
        <v>0</v>
      </c>
      <c r="AA693">
        <v>0</v>
      </c>
      <c r="AB693">
        <v>0</v>
      </c>
    </row>
    <row r="694" spans="1:28">
      <c r="A694" t="s">
        <v>3597</v>
      </c>
      <c r="B694" t="s">
        <v>3598</v>
      </c>
      <c r="D694">
        <v>0</v>
      </c>
      <c r="E694">
        <v>11.38</v>
      </c>
      <c r="F694" t="s">
        <v>1369</v>
      </c>
      <c r="G694" t="s">
        <v>1382</v>
      </c>
      <c r="H694">
        <v>0</v>
      </c>
      <c r="I694">
        <v>0</v>
      </c>
      <c r="J694">
        <v>0</v>
      </c>
      <c r="L694">
        <v>0</v>
      </c>
      <c r="M694">
        <v>0</v>
      </c>
      <c r="N694">
        <v>5</v>
      </c>
      <c r="O694" t="s">
        <v>1370</v>
      </c>
      <c r="Q694" t="s">
        <v>1370</v>
      </c>
      <c r="R694" t="s">
        <v>1328</v>
      </c>
      <c r="S694">
        <v>0</v>
      </c>
      <c r="T694" t="s">
        <v>2262</v>
      </c>
      <c r="U694" t="s">
        <v>1372</v>
      </c>
      <c r="V694" t="s">
        <v>3599</v>
      </c>
      <c r="W694" t="s">
        <v>3598</v>
      </c>
      <c r="X694" t="s">
        <v>1374</v>
      </c>
      <c r="Y694" t="s">
        <v>1374</v>
      </c>
      <c r="Z694">
        <v>0</v>
      </c>
      <c r="AA694">
        <v>0</v>
      </c>
      <c r="AB694">
        <v>0</v>
      </c>
    </row>
    <row r="695" spans="1:28">
      <c r="A695" t="s">
        <v>3600</v>
      </c>
      <c r="B695" t="s">
        <v>3601</v>
      </c>
      <c r="D695">
        <v>0</v>
      </c>
      <c r="E695">
        <v>11.38</v>
      </c>
      <c r="F695" t="s">
        <v>1369</v>
      </c>
      <c r="G695" t="s">
        <v>1382</v>
      </c>
      <c r="H695">
        <v>0</v>
      </c>
      <c r="I695">
        <v>0</v>
      </c>
      <c r="J695">
        <v>0</v>
      </c>
      <c r="L695">
        <v>0</v>
      </c>
      <c r="M695">
        <v>0</v>
      </c>
      <c r="N695">
        <v>5</v>
      </c>
      <c r="O695" t="s">
        <v>1370</v>
      </c>
      <c r="Q695" t="s">
        <v>1370</v>
      </c>
      <c r="R695" t="s">
        <v>1328</v>
      </c>
      <c r="S695">
        <v>0</v>
      </c>
      <c r="T695" t="s">
        <v>2262</v>
      </c>
      <c r="U695" t="s">
        <v>1372</v>
      </c>
      <c r="V695" t="s">
        <v>3602</v>
      </c>
      <c r="W695" t="s">
        <v>3601</v>
      </c>
      <c r="X695" t="s">
        <v>1374</v>
      </c>
      <c r="Y695" t="s">
        <v>1374</v>
      </c>
      <c r="Z695">
        <v>0</v>
      </c>
      <c r="AA695">
        <v>0</v>
      </c>
      <c r="AB695">
        <v>0</v>
      </c>
    </row>
    <row r="696" spans="1:28">
      <c r="A696" t="s">
        <v>3603</v>
      </c>
      <c r="B696" t="s">
        <v>3604</v>
      </c>
      <c r="D696">
        <v>0</v>
      </c>
      <c r="E696">
        <v>12.97</v>
      </c>
      <c r="F696" t="s">
        <v>1369</v>
      </c>
      <c r="G696" t="s">
        <v>1382</v>
      </c>
      <c r="H696">
        <v>0</v>
      </c>
      <c r="I696">
        <v>0</v>
      </c>
      <c r="J696">
        <v>0</v>
      </c>
      <c r="L696">
        <v>0</v>
      </c>
      <c r="M696">
        <v>0</v>
      </c>
      <c r="N696">
        <v>5</v>
      </c>
      <c r="O696" t="s">
        <v>1370</v>
      </c>
      <c r="Q696" t="s">
        <v>1370</v>
      </c>
      <c r="R696" t="s">
        <v>1328</v>
      </c>
      <c r="S696">
        <v>0</v>
      </c>
      <c r="T696" t="s">
        <v>2262</v>
      </c>
      <c r="U696" t="s">
        <v>1372</v>
      </c>
      <c r="V696" t="s">
        <v>3605</v>
      </c>
      <c r="W696" t="s">
        <v>3604</v>
      </c>
      <c r="X696" t="s">
        <v>1374</v>
      </c>
      <c r="Y696" t="s">
        <v>1374</v>
      </c>
      <c r="Z696">
        <v>0</v>
      </c>
      <c r="AA696">
        <v>0</v>
      </c>
      <c r="AB696">
        <v>0</v>
      </c>
    </row>
    <row r="697" spans="1:28">
      <c r="A697" t="s">
        <v>3606</v>
      </c>
      <c r="B697" t="s">
        <v>3607</v>
      </c>
      <c r="D697">
        <v>0</v>
      </c>
      <c r="E697">
        <v>12.97</v>
      </c>
      <c r="F697" t="s">
        <v>1369</v>
      </c>
      <c r="G697" t="s">
        <v>1382</v>
      </c>
      <c r="H697">
        <v>0</v>
      </c>
      <c r="I697">
        <v>0</v>
      </c>
      <c r="J697">
        <v>0</v>
      </c>
      <c r="L697">
        <v>0</v>
      </c>
      <c r="M697">
        <v>0</v>
      </c>
      <c r="N697">
        <v>5</v>
      </c>
      <c r="O697" t="s">
        <v>1370</v>
      </c>
      <c r="Q697" t="s">
        <v>1370</v>
      </c>
      <c r="R697" t="s">
        <v>1328</v>
      </c>
      <c r="S697">
        <v>0</v>
      </c>
      <c r="T697" t="s">
        <v>2262</v>
      </c>
      <c r="U697" t="s">
        <v>1372</v>
      </c>
      <c r="V697" t="s">
        <v>3608</v>
      </c>
      <c r="W697" t="s">
        <v>3607</v>
      </c>
      <c r="X697" t="s">
        <v>1374</v>
      </c>
      <c r="Y697" t="s">
        <v>1374</v>
      </c>
      <c r="Z697">
        <v>0</v>
      </c>
      <c r="AA697">
        <v>0</v>
      </c>
      <c r="AB697">
        <v>0</v>
      </c>
    </row>
    <row r="698" spans="1:28">
      <c r="A698" t="s">
        <v>3609</v>
      </c>
      <c r="B698" t="s">
        <v>3610</v>
      </c>
      <c r="D698">
        <v>0</v>
      </c>
      <c r="E698">
        <v>1.45</v>
      </c>
      <c r="F698" t="s">
        <v>1369</v>
      </c>
      <c r="G698" t="s">
        <v>1382</v>
      </c>
      <c r="H698">
        <v>0</v>
      </c>
      <c r="I698">
        <v>0</v>
      </c>
      <c r="J698">
        <v>0</v>
      </c>
      <c r="L698">
        <v>0</v>
      </c>
      <c r="M698">
        <v>0</v>
      </c>
      <c r="N698">
        <v>25</v>
      </c>
      <c r="O698" t="s">
        <v>1377</v>
      </c>
      <c r="Q698" t="s">
        <v>1377</v>
      </c>
      <c r="R698" t="s">
        <v>1328</v>
      </c>
      <c r="S698">
        <v>0</v>
      </c>
      <c r="T698" t="s">
        <v>2262</v>
      </c>
      <c r="U698" t="s">
        <v>1372</v>
      </c>
      <c r="V698" t="s">
        <v>3611</v>
      </c>
      <c r="W698" t="s">
        <v>3610</v>
      </c>
      <c r="X698" t="s">
        <v>1374</v>
      </c>
      <c r="Y698" t="s">
        <v>1374</v>
      </c>
      <c r="Z698">
        <v>0</v>
      </c>
      <c r="AA698">
        <v>0</v>
      </c>
      <c r="AB698">
        <v>0</v>
      </c>
    </row>
    <row r="699" spans="1:28">
      <c r="A699" t="s">
        <v>3612</v>
      </c>
      <c r="B699" t="s">
        <v>3613</v>
      </c>
      <c r="D699">
        <v>0</v>
      </c>
      <c r="E699">
        <v>1.45</v>
      </c>
      <c r="F699" t="s">
        <v>1369</v>
      </c>
      <c r="G699" t="s">
        <v>1382</v>
      </c>
      <c r="H699">
        <v>0</v>
      </c>
      <c r="I699">
        <v>0</v>
      </c>
      <c r="J699">
        <v>0</v>
      </c>
      <c r="L699">
        <v>0</v>
      </c>
      <c r="M699">
        <v>0</v>
      </c>
      <c r="N699">
        <v>25</v>
      </c>
      <c r="O699" t="s">
        <v>1377</v>
      </c>
      <c r="Q699" t="s">
        <v>1377</v>
      </c>
      <c r="R699" t="s">
        <v>1328</v>
      </c>
      <c r="S699">
        <v>0</v>
      </c>
      <c r="T699" t="s">
        <v>2262</v>
      </c>
      <c r="U699" t="s">
        <v>1372</v>
      </c>
      <c r="V699" t="s">
        <v>3614</v>
      </c>
      <c r="W699" t="s">
        <v>3613</v>
      </c>
      <c r="X699" t="s">
        <v>1374</v>
      </c>
      <c r="Y699" t="s">
        <v>1374</v>
      </c>
      <c r="Z699">
        <v>0</v>
      </c>
      <c r="AA699">
        <v>0</v>
      </c>
      <c r="AB699">
        <v>0</v>
      </c>
    </row>
    <row r="700" spans="1:28">
      <c r="A700" t="s">
        <v>3615</v>
      </c>
      <c r="B700" t="s">
        <v>3616</v>
      </c>
      <c r="D700">
        <v>0</v>
      </c>
      <c r="E700">
        <v>1.45</v>
      </c>
      <c r="F700" t="s">
        <v>1369</v>
      </c>
      <c r="G700" t="s">
        <v>1382</v>
      </c>
      <c r="H700">
        <v>0</v>
      </c>
      <c r="I700">
        <v>0</v>
      </c>
      <c r="J700">
        <v>0</v>
      </c>
      <c r="L700">
        <v>0</v>
      </c>
      <c r="M700">
        <v>0</v>
      </c>
      <c r="N700">
        <v>25</v>
      </c>
      <c r="O700" t="s">
        <v>1377</v>
      </c>
      <c r="Q700" t="s">
        <v>1377</v>
      </c>
      <c r="R700" t="s">
        <v>1328</v>
      </c>
      <c r="S700">
        <v>0</v>
      </c>
      <c r="T700" t="s">
        <v>2262</v>
      </c>
      <c r="U700" t="s">
        <v>1372</v>
      </c>
      <c r="V700" t="s">
        <v>3617</v>
      </c>
      <c r="W700" t="s">
        <v>3616</v>
      </c>
      <c r="X700" t="s">
        <v>1374</v>
      </c>
      <c r="Y700" t="s">
        <v>1374</v>
      </c>
      <c r="Z700">
        <v>0</v>
      </c>
      <c r="AA700">
        <v>0</v>
      </c>
      <c r="AB700">
        <v>0</v>
      </c>
    </row>
    <row r="701" spans="1:28">
      <c r="A701" t="s">
        <v>3618</v>
      </c>
      <c r="B701" t="s">
        <v>3619</v>
      </c>
      <c r="D701">
        <v>0</v>
      </c>
      <c r="E701">
        <v>1.45</v>
      </c>
      <c r="F701" t="s">
        <v>1369</v>
      </c>
      <c r="G701" t="s">
        <v>1382</v>
      </c>
      <c r="H701">
        <v>0</v>
      </c>
      <c r="I701">
        <v>0</v>
      </c>
      <c r="J701">
        <v>0</v>
      </c>
      <c r="L701">
        <v>0</v>
      </c>
      <c r="M701">
        <v>0</v>
      </c>
      <c r="N701">
        <v>25</v>
      </c>
      <c r="O701" t="s">
        <v>1377</v>
      </c>
      <c r="Q701" t="s">
        <v>1377</v>
      </c>
      <c r="R701" t="s">
        <v>1328</v>
      </c>
      <c r="S701">
        <v>0</v>
      </c>
      <c r="T701" t="s">
        <v>2262</v>
      </c>
      <c r="U701" t="s">
        <v>1372</v>
      </c>
      <c r="V701" t="s">
        <v>3620</v>
      </c>
      <c r="W701" t="s">
        <v>3619</v>
      </c>
      <c r="X701" t="s">
        <v>1374</v>
      </c>
      <c r="Y701" t="s">
        <v>1374</v>
      </c>
      <c r="Z701">
        <v>0</v>
      </c>
      <c r="AA701">
        <v>0</v>
      </c>
      <c r="AB701">
        <v>0</v>
      </c>
    </row>
    <row r="702" spans="1:28">
      <c r="A702" t="s">
        <v>3621</v>
      </c>
      <c r="B702" t="s">
        <v>3622</v>
      </c>
      <c r="D702">
        <v>0</v>
      </c>
      <c r="E702">
        <v>1.45</v>
      </c>
      <c r="F702" t="s">
        <v>1369</v>
      </c>
      <c r="G702" t="s">
        <v>1382</v>
      </c>
      <c r="H702">
        <v>0</v>
      </c>
      <c r="I702">
        <v>0</v>
      </c>
      <c r="J702">
        <v>0</v>
      </c>
      <c r="L702">
        <v>0</v>
      </c>
      <c r="M702">
        <v>0</v>
      </c>
      <c r="N702">
        <v>25</v>
      </c>
      <c r="O702" t="s">
        <v>1377</v>
      </c>
      <c r="Q702" t="s">
        <v>1377</v>
      </c>
      <c r="R702" t="s">
        <v>1328</v>
      </c>
      <c r="S702">
        <v>0</v>
      </c>
      <c r="T702" t="s">
        <v>2262</v>
      </c>
      <c r="U702" t="s">
        <v>1372</v>
      </c>
      <c r="V702" t="s">
        <v>3623</v>
      </c>
      <c r="W702" t="s">
        <v>3622</v>
      </c>
      <c r="X702" t="s">
        <v>1374</v>
      </c>
      <c r="Y702" t="s">
        <v>1374</v>
      </c>
      <c r="Z702">
        <v>0</v>
      </c>
      <c r="AA702">
        <v>0</v>
      </c>
      <c r="AB702">
        <v>0</v>
      </c>
    </row>
    <row r="703" spans="1:28">
      <c r="A703" t="s">
        <v>3624</v>
      </c>
      <c r="B703" t="s">
        <v>3625</v>
      </c>
      <c r="D703">
        <v>0</v>
      </c>
      <c r="E703">
        <v>7.41</v>
      </c>
      <c r="F703" t="s">
        <v>1369</v>
      </c>
      <c r="G703" t="s">
        <v>1382</v>
      </c>
      <c r="H703">
        <v>0</v>
      </c>
      <c r="I703">
        <v>0</v>
      </c>
      <c r="J703">
        <v>0</v>
      </c>
      <c r="L703">
        <v>0</v>
      </c>
      <c r="M703">
        <v>0</v>
      </c>
      <c r="N703">
        <v>25</v>
      </c>
      <c r="O703" t="s">
        <v>1377</v>
      </c>
      <c r="Q703" t="s">
        <v>1377</v>
      </c>
      <c r="R703" t="s">
        <v>1328</v>
      </c>
      <c r="S703">
        <v>0</v>
      </c>
      <c r="T703" t="s">
        <v>2262</v>
      </c>
      <c r="U703" t="s">
        <v>1372</v>
      </c>
      <c r="V703" t="s">
        <v>3626</v>
      </c>
      <c r="W703" t="s">
        <v>3625</v>
      </c>
      <c r="X703" t="s">
        <v>1374</v>
      </c>
      <c r="Y703" t="s">
        <v>1374</v>
      </c>
      <c r="Z703">
        <v>0</v>
      </c>
      <c r="AA703">
        <v>0</v>
      </c>
      <c r="AB703">
        <v>0</v>
      </c>
    </row>
    <row r="704" spans="1:28">
      <c r="A704" t="s">
        <v>3627</v>
      </c>
      <c r="B704" t="s">
        <v>3628</v>
      </c>
      <c r="D704">
        <v>0</v>
      </c>
      <c r="E704">
        <v>7.75</v>
      </c>
      <c r="F704" t="s">
        <v>1369</v>
      </c>
      <c r="G704" t="s">
        <v>1382</v>
      </c>
      <c r="H704">
        <v>0</v>
      </c>
      <c r="I704">
        <v>0</v>
      </c>
      <c r="J704">
        <v>0</v>
      </c>
      <c r="L704">
        <v>0</v>
      </c>
      <c r="M704">
        <v>0</v>
      </c>
      <c r="N704">
        <v>25</v>
      </c>
      <c r="O704" t="s">
        <v>1377</v>
      </c>
      <c r="Q704" t="s">
        <v>1377</v>
      </c>
      <c r="R704" t="s">
        <v>1328</v>
      </c>
      <c r="S704">
        <v>0</v>
      </c>
      <c r="T704" t="s">
        <v>2262</v>
      </c>
      <c r="U704" t="s">
        <v>1372</v>
      </c>
      <c r="V704" t="s">
        <v>3629</v>
      </c>
      <c r="W704" t="s">
        <v>3628</v>
      </c>
      <c r="X704" t="s">
        <v>1374</v>
      </c>
      <c r="Y704" t="s">
        <v>1374</v>
      </c>
      <c r="Z704">
        <v>0</v>
      </c>
      <c r="AA704">
        <v>0</v>
      </c>
      <c r="AB704">
        <v>0</v>
      </c>
    </row>
    <row r="705" spans="1:28">
      <c r="A705" t="s">
        <v>3630</v>
      </c>
      <c r="B705" t="s">
        <v>3631</v>
      </c>
      <c r="D705">
        <v>0</v>
      </c>
      <c r="E705">
        <v>7.94</v>
      </c>
      <c r="F705" t="s">
        <v>1369</v>
      </c>
      <c r="G705" t="s">
        <v>1382</v>
      </c>
      <c r="H705">
        <v>0</v>
      </c>
      <c r="I705">
        <v>0</v>
      </c>
      <c r="J705">
        <v>0</v>
      </c>
      <c r="L705">
        <v>0</v>
      </c>
      <c r="M705">
        <v>0</v>
      </c>
      <c r="N705">
        <v>25</v>
      </c>
      <c r="O705" t="s">
        <v>1377</v>
      </c>
      <c r="Q705" t="s">
        <v>1377</v>
      </c>
      <c r="R705" t="s">
        <v>1328</v>
      </c>
      <c r="S705">
        <v>0</v>
      </c>
      <c r="T705" t="s">
        <v>2262</v>
      </c>
      <c r="U705" t="s">
        <v>1372</v>
      </c>
      <c r="V705" t="s">
        <v>3632</v>
      </c>
      <c r="W705" t="s">
        <v>3631</v>
      </c>
      <c r="X705" t="s">
        <v>1374</v>
      </c>
      <c r="Y705" t="s">
        <v>1374</v>
      </c>
      <c r="Z705">
        <v>0</v>
      </c>
      <c r="AA705">
        <v>0</v>
      </c>
      <c r="AB705">
        <v>0</v>
      </c>
    </row>
    <row r="706" spans="1:28">
      <c r="A706" t="s">
        <v>3633</v>
      </c>
      <c r="B706" t="s">
        <v>3634</v>
      </c>
      <c r="D706">
        <v>0</v>
      </c>
      <c r="E706">
        <v>8.2100000000000009</v>
      </c>
      <c r="F706" t="s">
        <v>1369</v>
      </c>
      <c r="G706" t="s">
        <v>1382</v>
      </c>
      <c r="H706">
        <v>0</v>
      </c>
      <c r="I706">
        <v>0</v>
      </c>
      <c r="J706">
        <v>0</v>
      </c>
      <c r="L706">
        <v>0</v>
      </c>
      <c r="M706">
        <v>0</v>
      </c>
      <c r="N706">
        <v>25</v>
      </c>
      <c r="O706" t="s">
        <v>1377</v>
      </c>
      <c r="Q706" t="s">
        <v>1377</v>
      </c>
      <c r="R706" t="s">
        <v>1328</v>
      </c>
      <c r="S706">
        <v>0</v>
      </c>
      <c r="T706" t="s">
        <v>2262</v>
      </c>
      <c r="U706" t="s">
        <v>1372</v>
      </c>
      <c r="V706" t="s">
        <v>3635</v>
      </c>
      <c r="W706" t="s">
        <v>3634</v>
      </c>
      <c r="X706" t="s">
        <v>1374</v>
      </c>
      <c r="Y706" t="s">
        <v>1374</v>
      </c>
      <c r="Z706">
        <v>0</v>
      </c>
      <c r="AA706">
        <v>0</v>
      </c>
      <c r="AB706">
        <v>0</v>
      </c>
    </row>
    <row r="707" spans="1:28">
      <c r="A707" t="s">
        <v>3636</v>
      </c>
      <c r="B707" t="s">
        <v>3637</v>
      </c>
      <c r="D707">
        <v>0</v>
      </c>
      <c r="E707">
        <v>1.48</v>
      </c>
      <c r="F707" t="s">
        <v>1369</v>
      </c>
      <c r="G707" t="s">
        <v>1382</v>
      </c>
      <c r="H707">
        <v>0</v>
      </c>
      <c r="I707">
        <v>0</v>
      </c>
      <c r="J707">
        <v>0</v>
      </c>
      <c r="L707">
        <v>0</v>
      </c>
      <c r="M707">
        <v>0</v>
      </c>
      <c r="N707">
        <v>25</v>
      </c>
      <c r="O707" t="s">
        <v>1377</v>
      </c>
      <c r="Q707" t="s">
        <v>1377</v>
      </c>
      <c r="R707" t="s">
        <v>1328</v>
      </c>
      <c r="S707">
        <v>0</v>
      </c>
      <c r="T707" t="s">
        <v>2262</v>
      </c>
      <c r="U707" t="s">
        <v>1372</v>
      </c>
      <c r="V707" t="s">
        <v>3638</v>
      </c>
      <c r="W707" t="s">
        <v>3637</v>
      </c>
      <c r="X707" t="s">
        <v>1374</v>
      </c>
      <c r="Y707" t="s">
        <v>1374</v>
      </c>
      <c r="Z707">
        <v>0</v>
      </c>
      <c r="AA707">
        <v>0</v>
      </c>
      <c r="AB707">
        <v>0</v>
      </c>
    </row>
    <row r="708" spans="1:28">
      <c r="A708" t="s">
        <v>3639</v>
      </c>
      <c r="B708" t="s">
        <v>3640</v>
      </c>
      <c r="D708">
        <v>0</v>
      </c>
      <c r="E708">
        <v>1.71</v>
      </c>
      <c r="F708" t="s">
        <v>1369</v>
      </c>
      <c r="G708" t="s">
        <v>1382</v>
      </c>
      <c r="H708">
        <v>0</v>
      </c>
      <c r="I708">
        <v>0</v>
      </c>
      <c r="J708">
        <v>0</v>
      </c>
      <c r="L708">
        <v>0</v>
      </c>
      <c r="M708">
        <v>0</v>
      </c>
      <c r="N708">
        <v>25</v>
      </c>
      <c r="O708" t="s">
        <v>1370</v>
      </c>
      <c r="Q708" t="s">
        <v>1370</v>
      </c>
      <c r="R708" t="s">
        <v>1328</v>
      </c>
      <c r="S708">
        <v>0</v>
      </c>
      <c r="T708" t="s">
        <v>2262</v>
      </c>
      <c r="U708" t="s">
        <v>1372</v>
      </c>
      <c r="V708" t="s">
        <v>3641</v>
      </c>
      <c r="W708" t="s">
        <v>3640</v>
      </c>
      <c r="X708" t="s">
        <v>1374</v>
      </c>
      <c r="Y708" t="s">
        <v>1374</v>
      </c>
      <c r="Z708">
        <v>0</v>
      </c>
      <c r="AA708">
        <v>0</v>
      </c>
      <c r="AB708">
        <v>0</v>
      </c>
    </row>
    <row r="709" spans="1:28">
      <c r="A709" t="s">
        <v>3642</v>
      </c>
      <c r="B709" t="s">
        <v>3643</v>
      </c>
      <c r="D709">
        <v>0</v>
      </c>
      <c r="E709">
        <v>1.71</v>
      </c>
      <c r="F709" t="s">
        <v>1369</v>
      </c>
      <c r="G709" t="s">
        <v>1382</v>
      </c>
      <c r="H709">
        <v>0</v>
      </c>
      <c r="I709">
        <v>0</v>
      </c>
      <c r="J709">
        <v>0</v>
      </c>
      <c r="L709">
        <v>0</v>
      </c>
      <c r="M709">
        <v>0</v>
      </c>
      <c r="N709">
        <v>25</v>
      </c>
      <c r="O709" t="s">
        <v>1370</v>
      </c>
      <c r="Q709" t="s">
        <v>1370</v>
      </c>
      <c r="R709" t="s">
        <v>1328</v>
      </c>
      <c r="S709">
        <v>0</v>
      </c>
      <c r="T709" t="s">
        <v>2262</v>
      </c>
      <c r="U709" t="s">
        <v>1372</v>
      </c>
      <c r="V709" t="s">
        <v>3644</v>
      </c>
      <c r="W709" t="s">
        <v>3643</v>
      </c>
      <c r="X709" t="s">
        <v>1374</v>
      </c>
      <c r="Y709" t="s">
        <v>1374</v>
      </c>
      <c r="Z709">
        <v>0</v>
      </c>
      <c r="AA709">
        <v>0</v>
      </c>
      <c r="AB709">
        <v>0</v>
      </c>
    </row>
    <row r="710" spans="1:28">
      <c r="A710" t="s">
        <v>3645</v>
      </c>
      <c r="B710" t="s">
        <v>3646</v>
      </c>
      <c r="D710">
        <v>0</v>
      </c>
      <c r="E710">
        <v>1.71</v>
      </c>
      <c r="F710" t="s">
        <v>1369</v>
      </c>
      <c r="G710" t="s">
        <v>1382</v>
      </c>
      <c r="H710">
        <v>0</v>
      </c>
      <c r="I710">
        <v>0</v>
      </c>
      <c r="J710">
        <v>0</v>
      </c>
      <c r="L710">
        <v>0</v>
      </c>
      <c r="M710">
        <v>0</v>
      </c>
      <c r="N710">
        <v>25</v>
      </c>
      <c r="O710" t="s">
        <v>1370</v>
      </c>
      <c r="Q710" t="s">
        <v>1370</v>
      </c>
      <c r="R710" t="s">
        <v>1328</v>
      </c>
      <c r="S710">
        <v>0</v>
      </c>
      <c r="T710" t="s">
        <v>2262</v>
      </c>
      <c r="U710" t="s">
        <v>1372</v>
      </c>
      <c r="V710" t="s">
        <v>3647</v>
      </c>
      <c r="W710" t="s">
        <v>3646</v>
      </c>
      <c r="X710" t="s">
        <v>1374</v>
      </c>
      <c r="Y710" t="s">
        <v>1374</v>
      </c>
      <c r="Z710">
        <v>0</v>
      </c>
      <c r="AA710">
        <v>0</v>
      </c>
      <c r="AB710">
        <v>0</v>
      </c>
    </row>
    <row r="711" spans="1:28">
      <c r="A711" t="s">
        <v>3648</v>
      </c>
      <c r="B711" t="s">
        <v>3649</v>
      </c>
      <c r="D711">
        <v>0</v>
      </c>
      <c r="E711">
        <v>1.71</v>
      </c>
      <c r="F711" t="s">
        <v>1369</v>
      </c>
      <c r="G711" t="s">
        <v>1382</v>
      </c>
      <c r="H711">
        <v>0</v>
      </c>
      <c r="I711">
        <v>0</v>
      </c>
      <c r="J711">
        <v>0</v>
      </c>
      <c r="L711">
        <v>0</v>
      </c>
      <c r="M711">
        <v>0</v>
      </c>
      <c r="N711">
        <v>25</v>
      </c>
      <c r="O711" t="s">
        <v>1370</v>
      </c>
      <c r="Q711" t="s">
        <v>1370</v>
      </c>
      <c r="R711" t="s">
        <v>1328</v>
      </c>
      <c r="S711">
        <v>0</v>
      </c>
      <c r="T711" t="s">
        <v>2262</v>
      </c>
      <c r="U711" t="s">
        <v>1372</v>
      </c>
      <c r="V711" t="s">
        <v>3650</v>
      </c>
      <c r="W711" t="s">
        <v>3649</v>
      </c>
      <c r="X711" t="s">
        <v>1374</v>
      </c>
      <c r="Y711" t="s">
        <v>1374</v>
      </c>
      <c r="Z711">
        <v>0</v>
      </c>
      <c r="AA711">
        <v>0</v>
      </c>
      <c r="AB711">
        <v>0</v>
      </c>
    </row>
    <row r="712" spans="1:28">
      <c r="A712" t="s">
        <v>3651</v>
      </c>
      <c r="B712" t="s">
        <v>3652</v>
      </c>
      <c r="D712">
        <v>0</v>
      </c>
      <c r="E712">
        <v>1.71</v>
      </c>
      <c r="F712" t="s">
        <v>1369</v>
      </c>
      <c r="G712" t="s">
        <v>1382</v>
      </c>
      <c r="H712">
        <v>0</v>
      </c>
      <c r="I712">
        <v>0</v>
      </c>
      <c r="J712">
        <v>0</v>
      </c>
      <c r="L712">
        <v>0</v>
      </c>
      <c r="M712">
        <v>0</v>
      </c>
      <c r="N712">
        <v>25</v>
      </c>
      <c r="O712" t="s">
        <v>1370</v>
      </c>
      <c r="Q712" t="s">
        <v>1370</v>
      </c>
      <c r="R712" t="s">
        <v>1328</v>
      </c>
      <c r="S712">
        <v>0</v>
      </c>
      <c r="T712" t="s">
        <v>2262</v>
      </c>
      <c r="U712" t="s">
        <v>1372</v>
      </c>
      <c r="V712" t="s">
        <v>3653</v>
      </c>
      <c r="W712" t="s">
        <v>3652</v>
      </c>
      <c r="X712" t="s">
        <v>1374</v>
      </c>
      <c r="Y712" t="s">
        <v>1374</v>
      </c>
      <c r="Z712">
        <v>0</v>
      </c>
      <c r="AA712">
        <v>0</v>
      </c>
      <c r="AB712">
        <v>0</v>
      </c>
    </row>
    <row r="713" spans="1:28">
      <c r="A713" t="s">
        <v>3654</v>
      </c>
      <c r="B713" t="s">
        <v>3655</v>
      </c>
      <c r="D713">
        <v>0</v>
      </c>
      <c r="E713">
        <v>2.04</v>
      </c>
      <c r="F713" t="s">
        <v>1369</v>
      </c>
      <c r="G713" t="s">
        <v>1382</v>
      </c>
      <c r="H713">
        <v>0</v>
      </c>
      <c r="I713">
        <v>0</v>
      </c>
      <c r="J713">
        <v>0</v>
      </c>
      <c r="L713">
        <v>0</v>
      </c>
      <c r="M713">
        <v>0</v>
      </c>
      <c r="N713">
        <v>25</v>
      </c>
      <c r="O713" t="s">
        <v>1370</v>
      </c>
      <c r="Q713" t="s">
        <v>1370</v>
      </c>
      <c r="R713" t="s">
        <v>1328</v>
      </c>
      <c r="S713">
        <v>0</v>
      </c>
      <c r="T713" t="s">
        <v>2262</v>
      </c>
      <c r="U713" t="s">
        <v>1372</v>
      </c>
      <c r="V713" t="s">
        <v>3656</v>
      </c>
      <c r="W713" t="s">
        <v>3655</v>
      </c>
      <c r="X713" t="s">
        <v>1374</v>
      </c>
      <c r="Y713" t="s">
        <v>1374</v>
      </c>
      <c r="Z713">
        <v>0</v>
      </c>
      <c r="AA713">
        <v>0</v>
      </c>
      <c r="AB713">
        <v>0</v>
      </c>
    </row>
    <row r="714" spans="1:28">
      <c r="A714" t="s">
        <v>3657</v>
      </c>
      <c r="B714" t="s">
        <v>3658</v>
      </c>
      <c r="D714">
        <v>0</v>
      </c>
      <c r="E714">
        <v>2.04</v>
      </c>
      <c r="F714" t="s">
        <v>1369</v>
      </c>
      <c r="G714" t="s">
        <v>1382</v>
      </c>
      <c r="H714">
        <v>0</v>
      </c>
      <c r="I714">
        <v>0</v>
      </c>
      <c r="J714">
        <v>0</v>
      </c>
      <c r="L714">
        <v>0</v>
      </c>
      <c r="M714">
        <v>0</v>
      </c>
      <c r="N714">
        <v>25</v>
      </c>
      <c r="O714" t="s">
        <v>1370</v>
      </c>
      <c r="Q714" t="s">
        <v>1370</v>
      </c>
      <c r="R714" t="s">
        <v>1328</v>
      </c>
      <c r="S714">
        <v>0</v>
      </c>
      <c r="T714" t="s">
        <v>2262</v>
      </c>
      <c r="U714" t="s">
        <v>1372</v>
      </c>
      <c r="V714" t="s">
        <v>3659</v>
      </c>
      <c r="W714" t="s">
        <v>3658</v>
      </c>
      <c r="X714" t="s">
        <v>1374</v>
      </c>
      <c r="Y714" t="s">
        <v>1374</v>
      </c>
      <c r="Z714">
        <v>0</v>
      </c>
      <c r="AA714">
        <v>0</v>
      </c>
      <c r="AB714">
        <v>0</v>
      </c>
    </row>
    <row r="715" spans="1:28">
      <c r="A715" t="s">
        <v>3660</v>
      </c>
      <c r="B715" t="s">
        <v>3661</v>
      </c>
      <c r="D715">
        <v>0</v>
      </c>
      <c r="E715">
        <v>2.04</v>
      </c>
      <c r="F715" t="s">
        <v>1369</v>
      </c>
      <c r="G715" t="s">
        <v>1382</v>
      </c>
      <c r="H715">
        <v>0</v>
      </c>
      <c r="I715">
        <v>0</v>
      </c>
      <c r="J715">
        <v>0</v>
      </c>
      <c r="L715">
        <v>0</v>
      </c>
      <c r="M715">
        <v>0</v>
      </c>
      <c r="N715">
        <v>25</v>
      </c>
      <c r="O715" t="s">
        <v>1370</v>
      </c>
      <c r="Q715" t="s">
        <v>1370</v>
      </c>
      <c r="R715" t="s">
        <v>1328</v>
      </c>
      <c r="S715">
        <v>0</v>
      </c>
      <c r="T715" t="s">
        <v>2262</v>
      </c>
      <c r="U715" t="s">
        <v>1372</v>
      </c>
      <c r="V715" t="s">
        <v>3662</v>
      </c>
      <c r="W715" t="s">
        <v>3661</v>
      </c>
      <c r="X715" t="s">
        <v>1374</v>
      </c>
      <c r="Y715" t="s">
        <v>1374</v>
      </c>
      <c r="Z715">
        <v>0</v>
      </c>
      <c r="AA715">
        <v>0</v>
      </c>
      <c r="AB715">
        <v>0</v>
      </c>
    </row>
    <row r="716" spans="1:28">
      <c r="A716" t="s">
        <v>3663</v>
      </c>
      <c r="B716" t="s">
        <v>3664</v>
      </c>
      <c r="D716">
        <v>0</v>
      </c>
      <c r="E716">
        <v>2.04</v>
      </c>
      <c r="F716" t="s">
        <v>1369</v>
      </c>
      <c r="G716" t="s">
        <v>1382</v>
      </c>
      <c r="H716">
        <v>0</v>
      </c>
      <c r="I716">
        <v>0</v>
      </c>
      <c r="J716">
        <v>0</v>
      </c>
      <c r="L716">
        <v>0</v>
      </c>
      <c r="M716">
        <v>0</v>
      </c>
      <c r="N716">
        <v>25</v>
      </c>
      <c r="O716" t="s">
        <v>1370</v>
      </c>
      <c r="Q716" t="s">
        <v>1370</v>
      </c>
      <c r="R716" t="s">
        <v>1328</v>
      </c>
      <c r="S716">
        <v>0</v>
      </c>
      <c r="T716" t="s">
        <v>2262</v>
      </c>
      <c r="U716" t="s">
        <v>1372</v>
      </c>
      <c r="V716" t="s">
        <v>3665</v>
      </c>
      <c r="W716" t="s">
        <v>3664</v>
      </c>
      <c r="X716" t="s">
        <v>1374</v>
      </c>
      <c r="Y716" t="s">
        <v>1374</v>
      </c>
      <c r="Z716">
        <v>0</v>
      </c>
      <c r="AA716">
        <v>0</v>
      </c>
      <c r="AB716">
        <v>0</v>
      </c>
    </row>
    <row r="717" spans="1:28">
      <c r="A717" t="s">
        <v>3666</v>
      </c>
      <c r="B717" t="s">
        <v>3667</v>
      </c>
      <c r="D717">
        <v>0</v>
      </c>
      <c r="E717">
        <v>2.04</v>
      </c>
      <c r="F717" t="s">
        <v>1369</v>
      </c>
      <c r="G717" t="s">
        <v>1382</v>
      </c>
      <c r="H717">
        <v>0</v>
      </c>
      <c r="I717">
        <v>0</v>
      </c>
      <c r="J717">
        <v>0</v>
      </c>
      <c r="L717">
        <v>0</v>
      </c>
      <c r="M717">
        <v>0</v>
      </c>
      <c r="N717">
        <v>25</v>
      </c>
      <c r="O717" t="s">
        <v>1370</v>
      </c>
      <c r="Q717" t="s">
        <v>1370</v>
      </c>
      <c r="R717" t="s">
        <v>1328</v>
      </c>
      <c r="S717">
        <v>0</v>
      </c>
      <c r="T717" t="s">
        <v>2262</v>
      </c>
      <c r="U717" t="s">
        <v>1372</v>
      </c>
      <c r="V717" t="s">
        <v>3668</v>
      </c>
      <c r="W717" t="s">
        <v>3667</v>
      </c>
      <c r="X717" t="s">
        <v>1374</v>
      </c>
      <c r="Y717" t="s">
        <v>1374</v>
      </c>
      <c r="Z717">
        <v>0</v>
      </c>
      <c r="AA717">
        <v>0</v>
      </c>
      <c r="AB717">
        <v>0</v>
      </c>
    </row>
    <row r="718" spans="1:28">
      <c r="A718" t="s">
        <v>3669</v>
      </c>
      <c r="B718" t="s">
        <v>3670</v>
      </c>
      <c r="D718">
        <v>0</v>
      </c>
      <c r="E718">
        <v>1.79</v>
      </c>
      <c r="F718" t="s">
        <v>1369</v>
      </c>
      <c r="G718" t="s">
        <v>1382</v>
      </c>
      <c r="H718">
        <v>0</v>
      </c>
      <c r="I718">
        <v>0</v>
      </c>
      <c r="J718">
        <v>0</v>
      </c>
      <c r="L718">
        <v>0</v>
      </c>
      <c r="M718">
        <v>0</v>
      </c>
      <c r="N718">
        <v>25</v>
      </c>
      <c r="O718" t="s">
        <v>1377</v>
      </c>
      <c r="Q718" t="s">
        <v>1377</v>
      </c>
      <c r="R718" t="s">
        <v>1328</v>
      </c>
      <c r="S718">
        <v>0</v>
      </c>
      <c r="T718" t="s">
        <v>2262</v>
      </c>
      <c r="U718" t="s">
        <v>1372</v>
      </c>
      <c r="V718" t="s">
        <v>3671</v>
      </c>
      <c r="W718" t="s">
        <v>3670</v>
      </c>
      <c r="X718" t="s">
        <v>1374</v>
      </c>
      <c r="Y718" t="s">
        <v>1374</v>
      </c>
      <c r="Z718">
        <v>0</v>
      </c>
      <c r="AA718">
        <v>0</v>
      </c>
      <c r="AB718">
        <v>0</v>
      </c>
    </row>
    <row r="719" spans="1:28">
      <c r="A719" t="s">
        <v>3672</v>
      </c>
      <c r="B719" t="s">
        <v>3673</v>
      </c>
      <c r="D719">
        <v>0</v>
      </c>
      <c r="E719">
        <v>1.79</v>
      </c>
      <c r="F719" t="s">
        <v>1369</v>
      </c>
      <c r="G719" t="s">
        <v>1382</v>
      </c>
      <c r="H719">
        <v>0</v>
      </c>
      <c r="I719">
        <v>0</v>
      </c>
      <c r="J719">
        <v>0</v>
      </c>
      <c r="L719">
        <v>0</v>
      </c>
      <c r="M719">
        <v>0</v>
      </c>
      <c r="N719">
        <v>25</v>
      </c>
      <c r="O719" t="s">
        <v>1377</v>
      </c>
      <c r="Q719" t="s">
        <v>1377</v>
      </c>
      <c r="R719" t="s">
        <v>1328</v>
      </c>
      <c r="S719">
        <v>0</v>
      </c>
      <c r="T719" t="s">
        <v>2262</v>
      </c>
      <c r="U719" t="s">
        <v>1372</v>
      </c>
      <c r="V719" t="s">
        <v>3674</v>
      </c>
      <c r="W719" t="s">
        <v>3673</v>
      </c>
      <c r="X719" t="s">
        <v>1374</v>
      </c>
      <c r="Y719" t="s">
        <v>1374</v>
      </c>
      <c r="Z719">
        <v>0</v>
      </c>
      <c r="AA719">
        <v>0</v>
      </c>
      <c r="AB719">
        <v>0</v>
      </c>
    </row>
    <row r="720" spans="1:28">
      <c r="A720" t="s">
        <v>3675</v>
      </c>
      <c r="B720" t="s">
        <v>3676</v>
      </c>
      <c r="D720">
        <v>0</v>
      </c>
      <c r="E720">
        <v>1.79</v>
      </c>
      <c r="F720" t="s">
        <v>1369</v>
      </c>
      <c r="G720" t="s">
        <v>1382</v>
      </c>
      <c r="H720">
        <v>0</v>
      </c>
      <c r="I720">
        <v>0</v>
      </c>
      <c r="J720">
        <v>0</v>
      </c>
      <c r="L720">
        <v>0</v>
      </c>
      <c r="M720">
        <v>0</v>
      </c>
      <c r="N720">
        <v>25</v>
      </c>
      <c r="O720" t="s">
        <v>1377</v>
      </c>
      <c r="Q720" t="s">
        <v>1377</v>
      </c>
      <c r="R720" t="s">
        <v>1328</v>
      </c>
      <c r="S720">
        <v>0</v>
      </c>
      <c r="T720" t="s">
        <v>2262</v>
      </c>
      <c r="U720" t="s">
        <v>1372</v>
      </c>
      <c r="V720" t="s">
        <v>3677</v>
      </c>
      <c r="W720" t="s">
        <v>3676</v>
      </c>
      <c r="X720" t="s">
        <v>1374</v>
      </c>
      <c r="Y720" t="s">
        <v>1374</v>
      </c>
      <c r="Z720">
        <v>0</v>
      </c>
      <c r="AA720">
        <v>0</v>
      </c>
      <c r="AB720">
        <v>0</v>
      </c>
    </row>
    <row r="721" spans="1:28">
      <c r="A721" t="s">
        <v>3678</v>
      </c>
      <c r="B721" t="s">
        <v>3679</v>
      </c>
      <c r="D721">
        <v>0</v>
      </c>
      <c r="E721">
        <v>1.79</v>
      </c>
      <c r="F721" t="s">
        <v>1369</v>
      </c>
      <c r="G721" t="s">
        <v>1382</v>
      </c>
      <c r="H721">
        <v>0</v>
      </c>
      <c r="I721">
        <v>0</v>
      </c>
      <c r="J721">
        <v>0</v>
      </c>
      <c r="L721">
        <v>0</v>
      </c>
      <c r="M721">
        <v>0</v>
      </c>
      <c r="N721">
        <v>25</v>
      </c>
      <c r="O721" t="s">
        <v>1377</v>
      </c>
      <c r="Q721" t="s">
        <v>1377</v>
      </c>
      <c r="R721" t="s">
        <v>1328</v>
      </c>
      <c r="S721">
        <v>0</v>
      </c>
      <c r="T721" t="s">
        <v>2262</v>
      </c>
      <c r="U721" t="s">
        <v>1372</v>
      </c>
      <c r="V721" t="s">
        <v>3680</v>
      </c>
      <c r="W721" t="s">
        <v>3679</v>
      </c>
      <c r="X721" t="s">
        <v>1374</v>
      </c>
      <c r="Y721" t="s">
        <v>1374</v>
      </c>
      <c r="Z721">
        <v>0</v>
      </c>
      <c r="AA721">
        <v>0</v>
      </c>
      <c r="AB721">
        <v>0</v>
      </c>
    </row>
    <row r="722" spans="1:28">
      <c r="A722" t="s">
        <v>3681</v>
      </c>
      <c r="B722" t="s">
        <v>3682</v>
      </c>
      <c r="D722">
        <v>0</v>
      </c>
      <c r="E722">
        <v>1.83</v>
      </c>
      <c r="F722" t="s">
        <v>1369</v>
      </c>
      <c r="G722" t="s">
        <v>1382</v>
      </c>
      <c r="H722">
        <v>0</v>
      </c>
      <c r="I722">
        <v>0</v>
      </c>
      <c r="J722">
        <v>0</v>
      </c>
      <c r="L722">
        <v>0</v>
      </c>
      <c r="M722">
        <v>0</v>
      </c>
      <c r="N722">
        <v>50</v>
      </c>
      <c r="O722" t="s">
        <v>1370</v>
      </c>
      <c r="Q722" t="s">
        <v>1370</v>
      </c>
      <c r="R722" t="s">
        <v>1328</v>
      </c>
      <c r="S722">
        <v>0</v>
      </c>
      <c r="T722" t="s">
        <v>2262</v>
      </c>
      <c r="U722" t="s">
        <v>1372</v>
      </c>
      <c r="V722" t="s">
        <v>3683</v>
      </c>
      <c r="W722" t="s">
        <v>3682</v>
      </c>
      <c r="X722" t="s">
        <v>1374</v>
      </c>
      <c r="Y722" t="s">
        <v>1374</v>
      </c>
      <c r="Z722">
        <v>0</v>
      </c>
      <c r="AA722">
        <v>0</v>
      </c>
      <c r="AB722">
        <v>0</v>
      </c>
    </row>
    <row r="723" spans="1:28">
      <c r="A723" t="s">
        <v>3684</v>
      </c>
      <c r="B723" t="s">
        <v>3685</v>
      </c>
      <c r="D723">
        <v>0</v>
      </c>
      <c r="E723">
        <v>1.83</v>
      </c>
      <c r="F723" t="s">
        <v>1369</v>
      </c>
      <c r="G723" t="s">
        <v>1382</v>
      </c>
      <c r="H723">
        <v>0</v>
      </c>
      <c r="I723">
        <v>0</v>
      </c>
      <c r="J723">
        <v>0</v>
      </c>
      <c r="L723">
        <v>0</v>
      </c>
      <c r="M723">
        <v>0</v>
      </c>
      <c r="N723">
        <v>50</v>
      </c>
      <c r="O723" t="s">
        <v>1370</v>
      </c>
      <c r="Q723" t="s">
        <v>1370</v>
      </c>
      <c r="R723" t="s">
        <v>1328</v>
      </c>
      <c r="S723">
        <v>0</v>
      </c>
      <c r="T723" t="s">
        <v>2262</v>
      </c>
      <c r="U723" t="s">
        <v>1372</v>
      </c>
      <c r="V723" t="s">
        <v>3686</v>
      </c>
      <c r="W723" t="s">
        <v>3685</v>
      </c>
      <c r="X723" t="s">
        <v>1374</v>
      </c>
      <c r="Y723" t="s">
        <v>1374</v>
      </c>
      <c r="Z723">
        <v>0</v>
      </c>
      <c r="AA723">
        <v>0</v>
      </c>
      <c r="AB723">
        <v>0</v>
      </c>
    </row>
    <row r="724" spans="1:28">
      <c r="A724" t="s">
        <v>3687</v>
      </c>
      <c r="B724" t="s">
        <v>3688</v>
      </c>
      <c r="D724">
        <v>0</v>
      </c>
      <c r="E724">
        <v>1.1716</v>
      </c>
      <c r="F724" t="s">
        <v>1369</v>
      </c>
      <c r="G724" t="s">
        <v>1382</v>
      </c>
      <c r="H724">
        <v>0</v>
      </c>
      <c r="I724">
        <v>0</v>
      </c>
      <c r="J724">
        <v>0</v>
      </c>
      <c r="L724">
        <v>0</v>
      </c>
      <c r="M724">
        <v>0</v>
      </c>
      <c r="N724">
        <v>10</v>
      </c>
      <c r="O724" t="s">
        <v>1370</v>
      </c>
      <c r="Q724" t="s">
        <v>1370</v>
      </c>
      <c r="R724" t="s">
        <v>1328</v>
      </c>
      <c r="S724">
        <v>0</v>
      </c>
      <c r="T724" t="s">
        <v>2262</v>
      </c>
      <c r="U724" t="s">
        <v>1372</v>
      </c>
      <c r="V724" t="s">
        <v>3689</v>
      </c>
      <c r="W724" t="s">
        <v>3690</v>
      </c>
      <c r="X724" t="s">
        <v>1374</v>
      </c>
      <c r="Y724" t="s">
        <v>1374</v>
      </c>
      <c r="Z724">
        <v>0</v>
      </c>
      <c r="AA724">
        <v>0</v>
      </c>
      <c r="AB724">
        <v>0</v>
      </c>
    </row>
    <row r="725" spans="1:28">
      <c r="A725" t="s">
        <v>3691</v>
      </c>
      <c r="B725" t="s">
        <v>3692</v>
      </c>
      <c r="D725">
        <v>0</v>
      </c>
      <c r="E725">
        <v>1.4557999999999998</v>
      </c>
      <c r="F725" t="s">
        <v>1369</v>
      </c>
      <c r="G725" t="s">
        <v>1382</v>
      </c>
      <c r="H725">
        <v>0</v>
      </c>
      <c r="I725">
        <v>0</v>
      </c>
      <c r="J725">
        <v>0</v>
      </c>
      <c r="L725">
        <v>0</v>
      </c>
      <c r="M725">
        <v>0</v>
      </c>
      <c r="N725">
        <v>10</v>
      </c>
      <c r="O725" t="s">
        <v>1370</v>
      </c>
      <c r="Q725" t="s">
        <v>1370</v>
      </c>
      <c r="R725" t="s">
        <v>1328</v>
      </c>
      <c r="S725">
        <v>0</v>
      </c>
      <c r="T725" t="s">
        <v>2262</v>
      </c>
      <c r="U725" t="s">
        <v>1372</v>
      </c>
      <c r="V725" t="s">
        <v>3693</v>
      </c>
      <c r="W725" t="s">
        <v>3694</v>
      </c>
      <c r="X725" t="s">
        <v>1374</v>
      </c>
      <c r="Y725" t="s">
        <v>1374</v>
      </c>
      <c r="Z725">
        <v>0</v>
      </c>
      <c r="AA725">
        <v>0</v>
      </c>
      <c r="AB725">
        <v>0</v>
      </c>
    </row>
    <row r="726" spans="1:28">
      <c r="A726" t="s">
        <v>3695</v>
      </c>
      <c r="B726" t="s">
        <v>3696</v>
      </c>
      <c r="D726">
        <v>0</v>
      </c>
      <c r="E726">
        <v>1.8269999999999997</v>
      </c>
      <c r="F726" t="s">
        <v>1369</v>
      </c>
      <c r="G726" t="s">
        <v>1382</v>
      </c>
      <c r="H726">
        <v>0</v>
      </c>
      <c r="I726">
        <v>0</v>
      </c>
      <c r="J726">
        <v>0</v>
      </c>
      <c r="L726">
        <v>0</v>
      </c>
      <c r="M726">
        <v>0</v>
      </c>
      <c r="N726">
        <v>10</v>
      </c>
      <c r="O726" t="s">
        <v>1370</v>
      </c>
      <c r="Q726" t="s">
        <v>1370</v>
      </c>
      <c r="R726" t="s">
        <v>1328</v>
      </c>
      <c r="S726">
        <v>0</v>
      </c>
      <c r="T726" t="s">
        <v>2262</v>
      </c>
      <c r="U726" t="s">
        <v>1372</v>
      </c>
      <c r="V726" t="s">
        <v>3697</v>
      </c>
      <c r="W726" t="s">
        <v>3698</v>
      </c>
      <c r="X726" t="s">
        <v>1374</v>
      </c>
      <c r="Y726" t="s">
        <v>1374</v>
      </c>
      <c r="Z726">
        <v>0</v>
      </c>
      <c r="AA726">
        <v>0</v>
      </c>
      <c r="AB726">
        <v>0</v>
      </c>
    </row>
    <row r="727" spans="1:28">
      <c r="A727" t="s">
        <v>3699</v>
      </c>
      <c r="B727" t="s">
        <v>3700</v>
      </c>
      <c r="D727">
        <v>0</v>
      </c>
      <c r="E727">
        <v>2.2561999999999998</v>
      </c>
      <c r="F727" t="s">
        <v>1369</v>
      </c>
      <c r="G727" t="s">
        <v>1382</v>
      </c>
      <c r="H727">
        <v>0</v>
      </c>
      <c r="I727">
        <v>0</v>
      </c>
      <c r="J727">
        <v>0</v>
      </c>
      <c r="L727">
        <v>0</v>
      </c>
      <c r="M727">
        <v>0</v>
      </c>
      <c r="N727">
        <v>10</v>
      </c>
      <c r="O727" t="s">
        <v>1370</v>
      </c>
      <c r="Q727" t="s">
        <v>1370</v>
      </c>
      <c r="R727" t="s">
        <v>1328</v>
      </c>
      <c r="S727">
        <v>0</v>
      </c>
      <c r="T727" t="s">
        <v>2262</v>
      </c>
      <c r="U727" t="s">
        <v>1372</v>
      </c>
      <c r="V727" t="s">
        <v>3701</v>
      </c>
      <c r="W727" t="s">
        <v>3702</v>
      </c>
      <c r="X727" t="s">
        <v>1374</v>
      </c>
      <c r="Y727" t="s">
        <v>1374</v>
      </c>
      <c r="Z727">
        <v>0</v>
      </c>
      <c r="AA727">
        <v>0</v>
      </c>
      <c r="AB727">
        <v>0</v>
      </c>
    </row>
    <row r="728" spans="1:28">
      <c r="A728" t="s">
        <v>3703</v>
      </c>
      <c r="B728" t="s">
        <v>3704</v>
      </c>
      <c r="D728">
        <v>0</v>
      </c>
      <c r="E728">
        <v>2.5867999999999998</v>
      </c>
      <c r="F728" t="s">
        <v>1369</v>
      </c>
      <c r="G728" t="s">
        <v>1382</v>
      </c>
      <c r="H728">
        <v>0</v>
      </c>
      <c r="I728">
        <v>0</v>
      </c>
      <c r="J728">
        <v>0</v>
      </c>
      <c r="L728">
        <v>0</v>
      </c>
      <c r="M728">
        <v>0</v>
      </c>
      <c r="N728">
        <v>10</v>
      </c>
      <c r="O728" t="s">
        <v>1370</v>
      </c>
      <c r="Q728" t="s">
        <v>1370</v>
      </c>
      <c r="R728" t="s">
        <v>1328</v>
      </c>
      <c r="S728">
        <v>0</v>
      </c>
      <c r="T728" t="s">
        <v>2262</v>
      </c>
      <c r="U728" t="s">
        <v>1372</v>
      </c>
      <c r="V728" t="s">
        <v>3705</v>
      </c>
      <c r="W728" t="s">
        <v>3706</v>
      </c>
      <c r="X728" t="s">
        <v>1374</v>
      </c>
      <c r="Y728" t="s">
        <v>1374</v>
      </c>
      <c r="Z728">
        <v>0</v>
      </c>
      <c r="AA728">
        <v>0</v>
      </c>
      <c r="AB728">
        <v>0</v>
      </c>
    </row>
    <row r="729" spans="1:28">
      <c r="A729" t="s">
        <v>3707</v>
      </c>
      <c r="B729" t="s">
        <v>3708</v>
      </c>
      <c r="D729">
        <v>0</v>
      </c>
      <c r="E729">
        <v>2.9173999999999998</v>
      </c>
      <c r="F729" t="s">
        <v>1369</v>
      </c>
      <c r="G729" t="s">
        <v>1382</v>
      </c>
      <c r="H729">
        <v>0</v>
      </c>
      <c r="I729">
        <v>0</v>
      </c>
      <c r="J729">
        <v>0</v>
      </c>
      <c r="L729">
        <v>0</v>
      </c>
      <c r="M729">
        <v>0</v>
      </c>
      <c r="N729">
        <v>10</v>
      </c>
      <c r="O729" t="s">
        <v>1370</v>
      </c>
      <c r="Q729" t="s">
        <v>1370</v>
      </c>
      <c r="R729" t="s">
        <v>1328</v>
      </c>
      <c r="S729">
        <v>0</v>
      </c>
      <c r="T729" t="s">
        <v>2262</v>
      </c>
      <c r="U729" t="s">
        <v>1372</v>
      </c>
      <c r="V729" t="s">
        <v>3709</v>
      </c>
      <c r="W729" t="s">
        <v>3710</v>
      </c>
      <c r="X729" t="s">
        <v>1374</v>
      </c>
      <c r="Y729" t="s">
        <v>1374</v>
      </c>
      <c r="Z729">
        <v>0</v>
      </c>
      <c r="AA729">
        <v>0</v>
      </c>
      <c r="AB729">
        <v>0</v>
      </c>
    </row>
    <row r="730" spans="1:28">
      <c r="A730" t="s">
        <v>3711</v>
      </c>
      <c r="B730" t="s">
        <v>3712</v>
      </c>
      <c r="D730">
        <v>0</v>
      </c>
      <c r="E730">
        <v>3.3117999999999999</v>
      </c>
      <c r="F730" t="s">
        <v>1369</v>
      </c>
      <c r="G730" t="s">
        <v>1382</v>
      </c>
      <c r="H730">
        <v>0</v>
      </c>
      <c r="I730">
        <v>0</v>
      </c>
      <c r="J730">
        <v>0</v>
      </c>
      <c r="L730">
        <v>0</v>
      </c>
      <c r="M730">
        <v>0</v>
      </c>
      <c r="N730">
        <v>10</v>
      </c>
      <c r="O730" t="s">
        <v>1370</v>
      </c>
      <c r="Q730" t="s">
        <v>1370</v>
      </c>
      <c r="R730" t="s">
        <v>1328</v>
      </c>
      <c r="S730">
        <v>0</v>
      </c>
      <c r="T730" t="s">
        <v>2262</v>
      </c>
      <c r="U730" t="s">
        <v>1372</v>
      </c>
      <c r="V730" t="s">
        <v>3713</v>
      </c>
      <c r="W730" t="s">
        <v>3714</v>
      </c>
      <c r="X730" t="s">
        <v>1374</v>
      </c>
      <c r="Y730" t="s">
        <v>1374</v>
      </c>
      <c r="Z730">
        <v>0</v>
      </c>
      <c r="AA730">
        <v>0</v>
      </c>
      <c r="AB730">
        <v>0</v>
      </c>
    </row>
    <row r="731" spans="1:28">
      <c r="A731" t="s">
        <v>3715</v>
      </c>
      <c r="B731" t="s">
        <v>3716</v>
      </c>
      <c r="D731">
        <v>0</v>
      </c>
      <c r="E731">
        <v>2.3315999999999995</v>
      </c>
      <c r="F731" t="s">
        <v>1369</v>
      </c>
      <c r="G731" t="s">
        <v>1382</v>
      </c>
      <c r="H731">
        <v>0</v>
      </c>
      <c r="I731">
        <v>0</v>
      </c>
      <c r="J731">
        <v>0</v>
      </c>
      <c r="L731">
        <v>0</v>
      </c>
      <c r="M731">
        <v>0</v>
      </c>
      <c r="N731">
        <v>10</v>
      </c>
      <c r="O731" t="s">
        <v>1370</v>
      </c>
      <c r="Q731" t="s">
        <v>1370</v>
      </c>
      <c r="R731" t="s">
        <v>1328</v>
      </c>
      <c r="S731">
        <v>0</v>
      </c>
      <c r="T731" t="s">
        <v>2262</v>
      </c>
      <c r="U731" t="s">
        <v>1372</v>
      </c>
      <c r="V731" t="s">
        <v>3717</v>
      </c>
      <c r="W731" t="s">
        <v>3718</v>
      </c>
      <c r="X731" t="s">
        <v>1374</v>
      </c>
      <c r="Y731" t="s">
        <v>1374</v>
      </c>
      <c r="Z731">
        <v>0</v>
      </c>
      <c r="AA731">
        <v>0</v>
      </c>
      <c r="AB731">
        <v>0</v>
      </c>
    </row>
    <row r="732" spans="1:28">
      <c r="A732" t="s">
        <v>3719</v>
      </c>
      <c r="B732" t="s">
        <v>3720</v>
      </c>
      <c r="D732">
        <v>0</v>
      </c>
      <c r="E732">
        <v>3.2189999999999999</v>
      </c>
      <c r="F732" t="s">
        <v>1369</v>
      </c>
      <c r="G732" t="s">
        <v>1382</v>
      </c>
      <c r="H732">
        <v>0</v>
      </c>
      <c r="I732">
        <v>0</v>
      </c>
      <c r="J732">
        <v>0</v>
      </c>
      <c r="L732">
        <v>0</v>
      </c>
      <c r="M732">
        <v>0</v>
      </c>
      <c r="N732">
        <v>10</v>
      </c>
      <c r="O732" t="s">
        <v>1370</v>
      </c>
      <c r="Q732" t="s">
        <v>1370</v>
      </c>
      <c r="R732" t="s">
        <v>1328</v>
      </c>
      <c r="S732">
        <v>0</v>
      </c>
      <c r="T732" t="s">
        <v>2262</v>
      </c>
      <c r="U732" t="s">
        <v>1372</v>
      </c>
      <c r="V732" t="s">
        <v>3721</v>
      </c>
      <c r="W732" t="s">
        <v>3722</v>
      </c>
      <c r="X732" t="s">
        <v>1374</v>
      </c>
      <c r="Y732" t="s">
        <v>1374</v>
      </c>
      <c r="Z732">
        <v>0</v>
      </c>
      <c r="AA732">
        <v>0</v>
      </c>
      <c r="AB732">
        <v>0</v>
      </c>
    </row>
    <row r="733" spans="1:28">
      <c r="A733" t="s">
        <v>3723</v>
      </c>
      <c r="B733" t="s">
        <v>3724</v>
      </c>
      <c r="D733">
        <v>0</v>
      </c>
      <c r="E733">
        <v>4.1353999999999997</v>
      </c>
      <c r="F733" t="s">
        <v>1369</v>
      </c>
      <c r="G733" t="s">
        <v>1382</v>
      </c>
      <c r="H733">
        <v>0</v>
      </c>
      <c r="I733">
        <v>0</v>
      </c>
      <c r="J733">
        <v>0</v>
      </c>
      <c r="L733">
        <v>0</v>
      </c>
      <c r="M733">
        <v>0</v>
      </c>
      <c r="N733">
        <v>10</v>
      </c>
      <c r="O733" t="s">
        <v>1370</v>
      </c>
      <c r="Q733" t="s">
        <v>1370</v>
      </c>
      <c r="R733" t="s">
        <v>1328</v>
      </c>
      <c r="S733">
        <v>0</v>
      </c>
      <c r="T733" t="s">
        <v>2262</v>
      </c>
      <c r="U733" t="s">
        <v>1372</v>
      </c>
      <c r="V733" t="s">
        <v>3725</v>
      </c>
      <c r="W733" t="s">
        <v>3726</v>
      </c>
      <c r="X733" t="s">
        <v>1374</v>
      </c>
      <c r="Y733" t="s">
        <v>1374</v>
      </c>
      <c r="Z733">
        <v>0</v>
      </c>
      <c r="AA733">
        <v>0</v>
      </c>
      <c r="AB733">
        <v>0</v>
      </c>
    </row>
    <row r="734" spans="1:28">
      <c r="A734" t="s">
        <v>3727</v>
      </c>
      <c r="B734" t="s">
        <v>3728</v>
      </c>
      <c r="D734">
        <v>0</v>
      </c>
      <c r="E734">
        <v>5.0749999999999993</v>
      </c>
      <c r="F734" t="s">
        <v>1369</v>
      </c>
      <c r="G734" t="s">
        <v>1382</v>
      </c>
      <c r="H734">
        <v>0</v>
      </c>
      <c r="I734">
        <v>0</v>
      </c>
      <c r="J734">
        <v>0</v>
      </c>
      <c r="L734">
        <v>0</v>
      </c>
      <c r="M734">
        <v>0</v>
      </c>
      <c r="N734">
        <v>10</v>
      </c>
      <c r="O734" t="s">
        <v>1370</v>
      </c>
      <c r="Q734" t="s">
        <v>1370</v>
      </c>
      <c r="R734" t="s">
        <v>1328</v>
      </c>
      <c r="S734">
        <v>0</v>
      </c>
      <c r="T734" t="s">
        <v>2262</v>
      </c>
      <c r="U734" t="s">
        <v>1372</v>
      </c>
      <c r="V734" t="s">
        <v>3729</v>
      </c>
      <c r="W734" t="s">
        <v>3730</v>
      </c>
      <c r="X734" t="s">
        <v>1374</v>
      </c>
      <c r="Y734" t="s">
        <v>1374</v>
      </c>
      <c r="Z734">
        <v>0</v>
      </c>
      <c r="AA734">
        <v>0</v>
      </c>
      <c r="AB734">
        <v>0</v>
      </c>
    </row>
    <row r="735" spans="1:28">
      <c r="A735" t="s">
        <v>3731</v>
      </c>
      <c r="B735" t="s">
        <v>3732</v>
      </c>
      <c r="D735">
        <v>0</v>
      </c>
      <c r="E735">
        <v>6.008799999999999</v>
      </c>
      <c r="F735" t="s">
        <v>1369</v>
      </c>
      <c r="G735" t="s">
        <v>1382</v>
      </c>
      <c r="H735">
        <v>0</v>
      </c>
      <c r="I735">
        <v>0</v>
      </c>
      <c r="J735">
        <v>0</v>
      </c>
      <c r="L735">
        <v>0</v>
      </c>
      <c r="M735">
        <v>0</v>
      </c>
      <c r="N735">
        <v>10</v>
      </c>
      <c r="O735" t="s">
        <v>1370</v>
      </c>
      <c r="Q735" t="s">
        <v>1370</v>
      </c>
      <c r="R735" t="s">
        <v>1328</v>
      </c>
      <c r="S735">
        <v>0</v>
      </c>
      <c r="T735" t="s">
        <v>2262</v>
      </c>
      <c r="U735" t="s">
        <v>1372</v>
      </c>
      <c r="V735" t="s">
        <v>3733</v>
      </c>
      <c r="W735" t="s">
        <v>3734</v>
      </c>
      <c r="X735" t="s">
        <v>1374</v>
      </c>
      <c r="Y735" t="s">
        <v>1374</v>
      </c>
      <c r="Z735">
        <v>0</v>
      </c>
      <c r="AA735">
        <v>0</v>
      </c>
      <c r="AB735">
        <v>0</v>
      </c>
    </row>
    <row r="736" spans="1:28">
      <c r="A736" t="s">
        <v>3735</v>
      </c>
      <c r="B736" t="s">
        <v>3736</v>
      </c>
      <c r="D736">
        <v>0</v>
      </c>
      <c r="E736">
        <v>6.9077999999999999</v>
      </c>
      <c r="F736" t="s">
        <v>1369</v>
      </c>
      <c r="G736" t="s">
        <v>1382</v>
      </c>
      <c r="H736">
        <v>0</v>
      </c>
      <c r="I736">
        <v>0</v>
      </c>
      <c r="J736">
        <v>0</v>
      </c>
      <c r="L736">
        <v>0</v>
      </c>
      <c r="M736">
        <v>0</v>
      </c>
      <c r="N736">
        <v>10</v>
      </c>
      <c r="O736" t="s">
        <v>1370</v>
      </c>
      <c r="Q736" t="s">
        <v>1370</v>
      </c>
      <c r="R736" t="s">
        <v>1328</v>
      </c>
      <c r="S736">
        <v>0</v>
      </c>
      <c r="T736" t="s">
        <v>2262</v>
      </c>
      <c r="U736" t="s">
        <v>1372</v>
      </c>
      <c r="V736" t="s">
        <v>3737</v>
      </c>
      <c r="W736" t="s">
        <v>3738</v>
      </c>
      <c r="X736" t="s">
        <v>1374</v>
      </c>
      <c r="Y736" t="s">
        <v>1374</v>
      </c>
      <c r="Z736">
        <v>0</v>
      </c>
      <c r="AA736">
        <v>0</v>
      </c>
      <c r="AB736">
        <v>0</v>
      </c>
    </row>
    <row r="737" spans="1:28">
      <c r="A737" t="s">
        <v>3739</v>
      </c>
      <c r="B737" t="s">
        <v>3740</v>
      </c>
      <c r="D737">
        <v>0</v>
      </c>
      <c r="E737">
        <v>7.8068</v>
      </c>
      <c r="F737" t="s">
        <v>1369</v>
      </c>
      <c r="G737" t="s">
        <v>1382</v>
      </c>
      <c r="H737">
        <v>0</v>
      </c>
      <c r="I737">
        <v>0</v>
      </c>
      <c r="J737">
        <v>0</v>
      </c>
      <c r="L737">
        <v>0</v>
      </c>
      <c r="M737">
        <v>0</v>
      </c>
      <c r="N737">
        <v>10</v>
      </c>
      <c r="O737" t="s">
        <v>1370</v>
      </c>
      <c r="Q737" t="s">
        <v>1370</v>
      </c>
      <c r="R737" t="s">
        <v>1328</v>
      </c>
      <c r="S737">
        <v>0</v>
      </c>
      <c r="T737" t="s">
        <v>2262</v>
      </c>
      <c r="U737" t="s">
        <v>1372</v>
      </c>
      <c r="V737" t="s">
        <v>3741</v>
      </c>
      <c r="W737" t="s">
        <v>3742</v>
      </c>
      <c r="X737" t="s">
        <v>1374</v>
      </c>
      <c r="Y737" t="s">
        <v>1374</v>
      </c>
      <c r="Z737">
        <v>0</v>
      </c>
      <c r="AA737">
        <v>0</v>
      </c>
      <c r="AB737">
        <v>0</v>
      </c>
    </row>
    <row r="738" spans="1:28">
      <c r="A738" t="s">
        <v>3743</v>
      </c>
      <c r="B738" t="s">
        <v>3744</v>
      </c>
      <c r="D738">
        <v>0</v>
      </c>
      <c r="E738">
        <v>0.83519999999999994</v>
      </c>
      <c r="F738" t="s">
        <v>1369</v>
      </c>
      <c r="G738" t="s">
        <v>1382</v>
      </c>
      <c r="H738">
        <v>0</v>
      </c>
      <c r="I738">
        <v>0</v>
      </c>
      <c r="J738">
        <v>0</v>
      </c>
      <c r="L738">
        <v>0</v>
      </c>
      <c r="M738">
        <v>0</v>
      </c>
      <c r="N738">
        <v>10</v>
      </c>
      <c r="O738" t="s">
        <v>1370</v>
      </c>
      <c r="Q738" t="s">
        <v>1370</v>
      </c>
      <c r="R738" t="s">
        <v>1328</v>
      </c>
      <c r="S738">
        <v>0</v>
      </c>
      <c r="T738" t="s">
        <v>2262</v>
      </c>
      <c r="U738" t="s">
        <v>1372</v>
      </c>
      <c r="V738" t="s">
        <v>3745</v>
      </c>
      <c r="W738" t="s">
        <v>3746</v>
      </c>
      <c r="X738" t="s">
        <v>1374</v>
      </c>
      <c r="Y738" t="s">
        <v>1374</v>
      </c>
      <c r="Z738">
        <v>0</v>
      </c>
      <c r="AA738">
        <v>0</v>
      </c>
      <c r="AB738">
        <v>0</v>
      </c>
    </row>
    <row r="739" spans="1:28">
      <c r="A739" t="s">
        <v>3747</v>
      </c>
      <c r="B739" t="s">
        <v>3748</v>
      </c>
      <c r="D739">
        <v>0</v>
      </c>
      <c r="E739">
        <v>1.0091999999999999</v>
      </c>
      <c r="F739" t="s">
        <v>1369</v>
      </c>
      <c r="G739" t="s">
        <v>1382</v>
      </c>
      <c r="H739">
        <v>0</v>
      </c>
      <c r="I739">
        <v>0</v>
      </c>
      <c r="J739">
        <v>0</v>
      </c>
      <c r="L739">
        <v>0</v>
      </c>
      <c r="M739">
        <v>0</v>
      </c>
      <c r="N739">
        <v>10</v>
      </c>
      <c r="O739" t="s">
        <v>1370</v>
      </c>
      <c r="Q739" t="s">
        <v>1370</v>
      </c>
      <c r="R739" t="s">
        <v>1328</v>
      </c>
      <c r="S739">
        <v>0</v>
      </c>
      <c r="T739" t="s">
        <v>2262</v>
      </c>
      <c r="U739" t="s">
        <v>1372</v>
      </c>
      <c r="V739" t="s">
        <v>3749</v>
      </c>
      <c r="W739" t="s">
        <v>3750</v>
      </c>
      <c r="X739" t="s">
        <v>1374</v>
      </c>
      <c r="Y739" t="s">
        <v>1374</v>
      </c>
      <c r="Z739">
        <v>0</v>
      </c>
      <c r="AA739">
        <v>0</v>
      </c>
      <c r="AB739">
        <v>0</v>
      </c>
    </row>
    <row r="740" spans="1:28">
      <c r="A740" t="s">
        <v>3751</v>
      </c>
      <c r="B740" t="s">
        <v>3752</v>
      </c>
      <c r="D740">
        <v>0</v>
      </c>
      <c r="E740">
        <v>1.4094</v>
      </c>
      <c r="F740" t="s">
        <v>1369</v>
      </c>
      <c r="G740" t="s">
        <v>1382</v>
      </c>
      <c r="H740">
        <v>0</v>
      </c>
      <c r="I740">
        <v>0</v>
      </c>
      <c r="J740">
        <v>0</v>
      </c>
      <c r="L740">
        <v>0</v>
      </c>
      <c r="M740">
        <v>0</v>
      </c>
      <c r="N740">
        <v>10</v>
      </c>
      <c r="O740" t="s">
        <v>1370</v>
      </c>
      <c r="Q740" t="s">
        <v>1370</v>
      </c>
      <c r="R740" t="s">
        <v>1328</v>
      </c>
      <c r="S740">
        <v>0</v>
      </c>
      <c r="T740" t="s">
        <v>2262</v>
      </c>
      <c r="U740" t="s">
        <v>1372</v>
      </c>
      <c r="V740" t="s">
        <v>3753</v>
      </c>
      <c r="W740" t="s">
        <v>3754</v>
      </c>
      <c r="X740" t="s">
        <v>1374</v>
      </c>
      <c r="Y740" t="s">
        <v>1374</v>
      </c>
      <c r="Z740">
        <v>0</v>
      </c>
      <c r="AA740">
        <v>0</v>
      </c>
      <c r="AB740">
        <v>0</v>
      </c>
    </row>
    <row r="741" spans="1:28">
      <c r="A741" t="s">
        <v>3755</v>
      </c>
      <c r="B741" t="s">
        <v>3756</v>
      </c>
      <c r="D741">
        <v>0</v>
      </c>
      <c r="E741">
        <v>1.4094</v>
      </c>
      <c r="F741" t="s">
        <v>1369</v>
      </c>
      <c r="G741" t="s">
        <v>1382</v>
      </c>
      <c r="H741">
        <v>0</v>
      </c>
      <c r="I741">
        <v>0</v>
      </c>
      <c r="J741">
        <v>0</v>
      </c>
      <c r="L741">
        <v>0</v>
      </c>
      <c r="M741">
        <v>0</v>
      </c>
      <c r="N741">
        <v>10</v>
      </c>
      <c r="O741" t="s">
        <v>1370</v>
      </c>
      <c r="Q741" t="s">
        <v>1370</v>
      </c>
      <c r="R741" t="s">
        <v>1328</v>
      </c>
      <c r="S741">
        <v>0</v>
      </c>
      <c r="T741" t="s">
        <v>2262</v>
      </c>
      <c r="U741" t="s">
        <v>1372</v>
      </c>
      <c r="V741" t="s">
        <v>3757</v>
      </c>
      <c r="W741" t="s">
        <v>3758</v>
      </c>
      <c r="X741" t="s">
        <v>1374</v>
      </c>
      <c r="Y741" t="s">
        <v>1374</v>
      </c>
      <c r="Z741">
        <v>0</v>
      </c>
      <c r="AA741">
        <v>0</v>
      </c>
      <c r="AB741">
        <v>0</v>
      </c>
    </row>
    <row r="742" spans="1:28">
      <c r="A742" t="s">
        <v>3759</v>
      </c>
      <c r="B742" t="s">
        <v>3760</v>
      </c>
      <c r="D742">
        <v>0</v>
      </c>
      <c r="E742">
        <v>1.5891999999999999</v>
      </c>
      <c r="F742" t="s">
        <v>1369</v>
      </c>
      <c r="G742" t="s">
        <v>1382</v>
      </c>
      <c r="H742">
        <v>0</v>
      </c>
      <c r="I742">
        <v>0</v>
      </c>
      <c r="J742">
        <v>0</v>
      </c>
      <c r="L742">
        <v>0</v>
      </c>
      <c r="M742">
        <v>0</v>
      </c>
      <c r="N742">
        <v>10</v>
      </c>
      <c r="O742" t="s">
        <v>1370</v>
      </c>
      <c r="Q742" t="s">
        <v>1370</v>
      </c>
      <c r="R742" t="s">
        <v>1328</v>
      </c>
      <c r="S742">
        <v>0</v>
      </c>
      <c r="T742" t="s">
        <v>2262</v>
      </c>
      <c r="U742" t="s">
        <v>1372</v>
      </c>
      <c r="V742" t="s">
        <v>3761</v>
      </c>
      <c r="W742" t="s">
        <v>3762</v>
      </c>
      <c r="X742" t="s">
        <v>1374</v>
      </c>
      <c r="Y742" t="s">
        <v>1374</v>
      </c>
      <c r="Z742">
        <v>0</v>
      </c>
      <c r="AA742">
        <v>0</v>
      </c>
      <c r="AB742">
        <v>0</v>
      </c>
    </row>
    <row r="743" spans="1:28">
      <c r="A743" t="s">
        <v>3763</v>
      </c>
      <c r="B743" t="s">
        <v>3764</v>
      </c>
      <c r="D743">
        <v>0</v>
      </c>
      <c r="E743">
        <v>1.7747999999999999</v>
      </c>
      <c r="F743" t="s">
        <v>1369</v>
      </c>
      <c r="G743" t="s">
        <v>1382</v>
      </c>
      <c r="H743">
        <v>0</v>
      </c>
      <c r="I743">
        <v>0</v>
      </c>
      <c r="J743">
        <v>0</v>
      </c>
      <c r="L743">
        <v>0</v>
      </c>
      <c r="M743">
        <v>0</v>
      </c>
      <c r="N743">
        <v>10</v>
      </c>
      <c r="O743" t="s">
        <v>1370</v>
      </c>
      <c r="Q743" t="s">
        <v>1370</v>
      </c>
      <c r="R743" t="s">
        <v>1328</v>
      </c>
      <c r="S743">
        <v>0</v>
      </c>
      <c r="T743" t="s">
        <v>2262</v>
      </c>
      <c r="U743" t="s">
        <v>1372</v>
      </c>
      <c r="V743" t="s">
        <v>3765</v>
      </c>
      <c r="W743" t="s">
        <v>3766</v>
      </c>
      <c r="X743" t="s">
        <v>1374</v>
      </c>
      <c r="Y743" t="s">
        <v>1374</v>
      </c>
      <c r="Z743">
        <v>0</v>
      </c>
      <c r="AA743">
        <v>0</v>
      </c>
      <c r="AB743">
        <v>0</v>
      </c>
    </row>
    <row r="744" spans="1:28">
      <c r="A744" t="s">
        <v>3767</v>
      </c>
      <c r="B744" t="s">
        <v>3768</v>
      </c>
      <c r="D744">
        <v>0</v>
      </c>
      <c r="E744">
        <v>1.9487999999999999</v>
      </c>
      <c r="F744" t="s">
        <v>1369</v>
      </c>
      <c r="G744" t="s">
        <v>1382</v>
      </c>
      <c r="H744">
        <v>0</v>
      </c>
      <c r="I744">
        <v>0</v>
      </c>
      <c r="J744">
        <v>0</v>
      </c>
      <c r="L744">
        <v>0</v>
      </c>
      <c r="M744">
        <v>0</v>
      </c>
      <c r="N744">
        <v>10</v>
      </c>
      <c r="O744" t="s">
        <v>1370</v>
      </c>
      <c r="Q744" t="s">
        <v>1370</v>
      </c>
      <c r="R744" t="s">
        <v>1328</v>
      </c>
      <c r="S744">
        <v>0</v>
      </c>
      <c r="T744" t="s">
        <v>2262</v>
      </c>
      <c r="U744" t="s">
        <v>1372</v>
      </c>
      <c r="V744" t="s">
        <v>3769</v>
      </c>
      <c r="W744" t="s">
        <v>3770</v>
      </c>
      <c r="X744" t="s">
        <v>1374</v>
      </c>
      <c r="Y744" t="s">
        <v>1374</v>
      </c>
      <c r="Z744">
        <v>0</v>
      </c>
      <c r="AA744">
        <v>0</v>
      </c>
      <c r="AB744">
        <v>0</v>
      </c>
    </row>
    <row r="745" spans="1:28">
      <c r="A745" t="s">
        <v>3771</v>
      </c>
      <c r="B745" t="s">
        <v>3772</v>
      </c>
      <c r="D745">
        <v>0</v>
      </c>
      <c r="E745">
        <v>2.1111999999999997</v>
      </c>
      <c r="F745" t="s">
        <v>1369</v>
      </c>
      <c r="G745" t="s">
        <v>1382</v>
      </c>
      <c r="H745">
        <v>0</v>
      </c>
      <c r="I745">
        <v>0</v>
      </c>
      <c r="J745">
        <v>0</v>
      </c>
      <c r="L745">
        <v>0</v>
      </c>
      <c r="M745">
        <v>0</v>
      </c>
      <c r="N745">
        <v>10</v>
      </c>
      <c r="O745" t="s">
        <v>1370</v>
      </c>
      <c r="Q745" t="s">
        <v>1370</v>
      </c>
      <c r="R745" t="s">
        <v>1328</v>
      </c>
      <c r="S745">
        <v>0</v>
      </c>
      <c r="T745" t="s">
        <v>2262</v>
      </c>
      <c r="U745" t="s">
        <v>1372</v>
      </c>
      <c r="V745" t="s">
        <v>3773</v>
      </c>
      <c r="W745" t="s">
        <v>3774</v>
      </c>
      <c r="X745" t="s">
        <v>1374</v>
      </c>
      <c r="Y745" t="s">
        <v>1374</v>
      </c>
      <c r="Z745">
        <v>0</v>
      </c>
      <c r="AA745">
        <v>0</v>
      </c>
      <c r="AB745">
        <v>0</v>
      </c>
    </row>
    <row r="746" spans="1:28">
      <c r="A746" t="s">
        <v>3775</v>
      </c>
      <c r="B746" t="s">
        <v>3776</v>
      </c>
      <c r="D746">
        <v>0</v>
      </c>
      <c r="E746">
        <v>2.4417999999999997</v>
      </c>
      <c r="F746" t="s">
        <v>1369</v>
      </c>
      <c r="G746" t="s">
        <v>1382</v>
      </c>
      <c r="H746">
        <v>0</v>
      </c>
      <c r="I746">
        <v>0</v>
      </c>
      <c r="J746">
        <v>0</v>
      </c>
      <c r="L746">
        <v>0</v>
      </c>
      <c r="M746">
        <v>0</v>
      </c>
      <c r="N746">
        <v>10</v>
      </c>
      <c r="O746" t="s">
        <v>1370</v>
      </c>
      <c r="Q746" t="s">
        <v>1370</v>
      </c>
      <c r="R746" t="s">
        <v>1328</v>
      </c>
      <c r="S746">
        <v>0</v>
      </c>
      <c r="T746" t="s">
        <v>2262</v>
      </c>
      <c r="U746" t="s">
        <v>1372</v>
      </c>
      <c r="V746" t="s">
        <v>3777</v>
      </c>
      <c r="W746" t="s">
        <v>3778</v>
      </c>
      <c r="X746" t="s">
        <v>1374</v>
      </c>
      <c r="Y746" t="s">
        <v>1374</v>
      </c>
      <c r="Z746">
        <v>0</v>
      </c>
      <c r="AA746">
        <v>0</v>
      </c>
      <c r="AB746">
        <v>0</v>
      </c>
    </row>
    <row r="747" spans="1:28">
      <c r="A747" t="s">
        <v>3779</v>
      </c>
      <c r="B747" t="s">
        <v>3780</v>
      </c>
      <c r="D747">
        <v>0</v>
      </c>
      <c r="E747">
        <v>2.8477999999999999</v>
      </c>
      <c r="F747" t="s">
        <v>1369</v>
      </c>
      <c r="G747" t="s">
        <v>1382</v>
      </c>
      <c r="H747">
        <v>0</v>
      </c>
      <c r="I747">
        <v>0</v>
      </c>
      <c r="J747">
        <v>0</v>
      </c>
      <c r="L747">
        <v>0</v>
      </c>
      <c r="M747">
        <v>0</v>
      </c>
      <c r="N747">
        <v>10</v>
      </c>
      <c r="O747" t="s">
        <v>1370</v>
      </c>
      <c r="Q747" t="s">
        <v>1370</v>
      </c>
      <c r="R747" t="s">
        <v>1328</v>
      </c>
      <c r="S747">
        <v>0</v>
      </c>
      <c r="T747" t="s">
        <v>2262</v>
      </c>
      <c r="U747" t="s">
        <v>1372</v>
      </c>
      <c r="V747" t="s">
        <v>3781</v>
      </c>
      <c r="W747" t="s">
        <v>3782</v>
      </c>
      <c r="X747" t="s">
        <v>1374</v>
      </c>
      <c r="Y747" t="s">
        <v>1374</v>
      </c>
      <c r="Z747">
        <v>0</v>
      </c>
      <c r="AA747">
        <v>0</v>
      </c>
      <c r="AB747">
        <v>0</v>
      </c>
    </row>
    <row r="748" spans="1:28">
      <c r="A748" t="s">
        <v>3783</v>
      </c>
      <c r="B748" t="s">
        <v>3784</v>
      </c>
      <c r="D748">
        <v>0</v>
      </c>
      <c r="E748">
        <v>0.83519999999999994</v>
      </c>
      <c r="F748" t="s">
        <v>1369</v>
      </c>
      <c r="G748" t="s">
        <v>1382</v>
      </c>
      <c r="H748">
        <v>0</v>
      </c>
      <c r="I748">
        <v>0</v>
      </c>
      <c r="J748">
        <v>0</v>
      </c>
      <c r="L748">
        <v>0</v>
      </c>
      <c r="M748">
        <v>0</v>
      </c>
      <c r="N748">
        <v>10</v>
      </c>
      <c r="O748" t="s">
        <v>1370</v>
      </c>
      <c r="Q748" t="s">
        <v>1370</v>
      </c>
      <c r="R748" t="s">
        <v>1328</v>
      </c>
      <c r="S748">
        <v>0</v>
      </c>
      <c r="T748" t="s">
        <v>2262</v>
      </c>
      <c r="U748" t="s">
        <v>1372</v>
      </c>
      <c r="V748" t="s">
        <v>3785</v>
      </c>
      <c r="W748" t="s">
        <v>3786</v>
      </c>
      <c r="X748" t="s">
        <v>1374</v>
      </c>
      <c r="Y748" t="s">
        <v>1374</v>
      </c>
      <c r="Z748">
        <v>0</v>
      </c>
      <c r="AA748">
        <v>0</v>
      </c>
      <c r="AB748">
        <v>0</v>
      </c>
    </row>
    <row r="749" spans="1:28">
      <c r="A749" t="s">
        <v>3787</v>
      </c>
      <c r="B749" t="s">
        <v>3788</v>
      </c>
      <c r="D749">
        <v>0</v>
      </c>
      <c r="E749">
        <v>1.0091999999999999</v>
      </c>
      <c r="F749" t="s">
        <v>1369</v>
      </c>
      <c r="G749" t="s">
        <v>1382</v>
      </c>
      <c r="H749">
        <v>0</v>
      </c>
      <c r="I749">
        <v>0</v>
      </c>
      <c r="J749">
        <v>0</v>
      </c>
      <c r="L749">
        <v>0</v>
      </c>
      <c r="M749">
        <v>0</v>
      </c>
      <c r="N749">
        <v>10</v>
      </c>
      <c r="O749" t="s">
        <v>1370</v>
      </c>
      <c r="Q749" t="s">
        <v>1370</v>
      </c>
      <c r="R749" t="s">
        <v>1328</v>
      </c>
      <c r="S749">
        <v>0</v>
      </c>
      <c r="T749" t="s">
        <v>2262</v>
      </c>
      <c r="U749" t="s">
        <v>1372</v>
      </c>
      <c r="V749" t="s">
        <v>3789</v>
      </c>
      <c r="W749" t="s">
        <v>3790</v>
      </c>
      <c r="X749" t="s">
        <v>1374</v>
      </c>
      <c r="Y749" t="s">
        <v>1374</v>
      </c>
      <c r="Z749">
        <v>0</v>
      </c>
      <c r="AA749">
        <v>0</v>
      </c>
      <c r="AB749">
        <v>0</v>
      </c>
    </row>
    <row r="750" spans="1:28">
      <c r="A750" t="s">
        <v>3791</v>
      </c>
      <c r="B750" t="s">
        <v>3792</v>
      </c>
      <c r="D750">
        <v>0</v>
      </c>
      <c r="E750">
        <v>1.4094</v>
      </c>
      <c r="F750" t="s">
        <v>1369</v>
      </c>
      <c r="G750" t="s">
        <v>1382</v>
      </c>
      <c r="H750">
        <v>0</v>
      </c>
      <c r="I750">
        <v>0</v>
      </c>
      <c r="J750">
        <v>0</v>
      </c>
      <c r="L750">
        <v>0</v>
      </c>
      <c r="M750">
        <v>0</v>
      </c>
      <c r="N750">
        <v>10</v>
      </c>
      <c r="O750" t="s">
        <v>1370</v>
      </c>
      <c r="Q750" t="s">
        <v>1370</v>
      </c>
      <c r="R750" t="s">
        <v>1328</v>
      </c>
      <c r="S750">
        <v>0</v>
      </c>
      <c r="T750" t="s">
        <v>2262</v>
      </c>
      <c r="U750" t="s">
        <v>1372</v>
      </c>
      <c r="V750" t="s">
        <v>3793</v>
      </c>
      <c r="W750" t="s">
        <v>3794</v>
      </c>
      <c r="X750" t="s">
        <v>1374</v>
      </c>
      <c r="Y750" t="s">
        <v>1374</v>
      </c>
      <c r="Z750">
        <v>0</v>
      </c>
      <c r="AA750">
        <v>0</v>
      </c>
      <c r="AB750">
        <v>0</v>
      </c>
    </row>
    <row r="751" spans="1:28">
      <c r="A751" t="s">
        <v>3795</v>
      </c>
      <c r="B751" t="s">
        <v>3796</v>
      </c>
      <c r="D751">
        <v>0</v>
      </c>
      <c r="E751">
        <v>1.4094</v>
      </c>
      <c r="F751" t="s">
        <v>1369</v>
      </c>
      <c r="G751" t="s">
        <v>1382</v>
      </c>
      <c r="H751">
        <v>0</v>
      </c>
      <c r="I751">
        <v>0</v>
      </c>
      <c r="J751">
        <v>0</v>
      </c>
      <c r="L751">
        <v>0</v>
      </c>
      <c r="M751">
        <v>0</v>
      </c>
      <c r="N751">
        <v>10</v>
      </c>
      <c r="O751" t="s">
        <v>1370</v>
      </c>
      <c r="Q751" t="s">
        <v>1370</v>
      </c>
      <c r="R751" t="s">
        <v>1328</v>
      </c>
      <c r="S751">
        <v>0</v>
      </c>
      <c r="T751" t="s">
        <v>2262</v>
      </c>
      <c r="U751" t="s">
        <v>1372</v>
      </c>
      <c r="V751" t="s">
        <v>3797</v>
      </c>
      <c r="W751" t="s">
        <v>3798</v>
      </c>
      <c r="X751" t="s">
        <v>1374</v>
      </c>
      <c r="Y751" t="s">
        <v>1374</v>
      </c>
      <c r="Z751">
        <v>0</v>
      </c>
      <c r="AA751">
        <v>0</v>
      </c>
      <c r="AB751">
        <v>0</v>
      </c>
    </row>
    <row r="752" spans="1:28">
      <c r="A752" t="s">
        <v>3799</v>
      </c>
      <c r="B752" t="s">
        <v>3800</v>
      </c>
      <c r="D752">
        <v>0</v>
      </c>
      <c r="E752">
        <v>1.5891999999999999</v>
      </c>
      <c r="F752" t="s">
        <v>1369</v>
      </c>
      <c r="G752" t="s">
        <v>1382</v>
      </c>
      <c r="H752">
        <v>0</v>
      </c>
      <c r="I752">
        <v>0</v>
      </c>
      <c r="J752">
        <v>0</v>
      </c>
      <c r="L752">
        <v>0</v>
      </c>
      <c r="M752">
        <v>0</v>
      </c>
      <c r="N752">
        <v>10</v>
      </c>
      <c r="O752" t="s">
        <v>1370</v>
      </c>
      <c r="Q752" t="s">
        <v>1370</v>
      </c>
      <c r="R752" t="s">
        <v>1328</v>
      </c>
      <c r="S752">
        <v>0</v>
      </c>
      <c r="T752" t="s">
        <v>2262</v>
      </c>
      <c r="U752" t="s">
        <v>1372</v>
      </c>
      <c r="V752" t="s">
        <v>3801</v>
      </c>
      <c r="W752" t="s">
        <v>3802</v>
      </c>
      <c r="X752" t="s">
        <v>1374</v>
      </c>
      <c r="Y752" t="s">
        <v>1374</v>
      </c>
      <c r="Z752">
        <v>0</v>
      </c>
      <c r="AA752">
        <v>0</v>
      </c>
      <c r="AB752">
        <v>0</v>
      </c>
    </row>
    <row r="753" spans="1:28">
      <c r="A753" t="s">
        <v>3803</v>
      </c>
      <c r="B753" t="s">
        <v>3804</v>
      </c>
      <c r="D753">
        <v>0</v>
      </c>
      <c r="E753">
        <v>1.7747999999999999</v>
      </c>
      <c r="F753" t="s">
        <v>1369</v>
      </c>
      <c r="G753" t="s">
        <v>1382</v>
      </c>
      <c r="H753">
        <v>0</v>
      </c>
      <c r="I753">
        <v>0</v>
      </c>
      <c r="J753">
        <v>0</v>
      </c>
      <c r="L753">
        <v>0</v>
      </c>
      <c r="M753">
        <v>0</v>
      </c>
      <c r="N753">
        <v>10</v>
      </c>
      <c r="O753" t="s">
        <v>1370</v>
      </c>
      <c r="Q753" t="s">
        <v>1370</v>
      </c>
      <c r="R753" t="s">
        <v>1328</v>
      </c>
      <c r="S753">
        <v>0</v>
      </c>
      <c r="T753" t="s">
        <v>2262</v>
      </c>
      <c r="U753" t="s">
        <v>1372</v>
      </c>
      <c r="V753" t="s">
        <v>3805</v>
      </c>
      <c r="W753" t="s">
        <v>3806</v>
      </c>
      <c r="X753" t="s">
        <v>1374</v>
      </c>
      <c r="Y753" t="s">
        <v>1374</v>
      </c>
      <c r="Z753">
        <v>0</v>
      </c>
      <c r="AA753">
        <v>0</v>
      </c>
      <c r="AB753">
        <v>0</v>
      </c>
    </row>
    <row r="754" spans="1:28">
      <c r="A754" t="s">
        <v>3807</v>
      </c>
      <c r="B754" t="s">
        <v>3808</v>
      </c>
      <c r="D754">
        <v>0</v>
      </c>
      <c r="E754">
        <v>1.9487999999999999</v>
      </c>
      <c r="F754" t="s">
        <v>1369</v>
      </c>
      <c r="G754" t="s">
        <v>1382</v>
      </c>
      <c r="H754">
        <v>0</v>
      </c>
      <c r="I754">
        <v>0</v>
      </c>
      <c r="J754">
        <v>0</v>
      </c>
      <c r="L754">
        <v>0</v>
      </c>
      <c r="M754">
        <v>0</v>
      </c>
      <c r="N754">
        <v>10</v>
      </c>
      <c r="O754" t="s">
        <v>1370</v>
      </c>
      <c r="Q754" t="s">
        <v>1370</v>
      </c>
      <c r="R754" t="s">
        <v>1328</v>
      </c>
      <c r="S754">
        <v>0</v>
      </c>
      <c r="T754" t="s">
        <v>2262</v>
      </c>
      <c r="U754" t="s">
        <v>1372</v>
      </c>
      <c r="V754" t="s">
        <v>3809</v>
      </c>
      <c r="W754" t="s">
        <v>3810</v>
      </c>
      <c r="X754" t="s">
        <v>1374</v>
      </c>
      <c r="Y754" t="s">
        <v>1374</v>
      </c>
      <c r="Z754">
        <v>0</v>
      </c>
      <c r="AA754">
        <v>0</v>
      </c>
      <c r="AB754">
        <v>0</v>
      </c>
    </row>
    <row r="755" spans="1:28">
      <c r="A755" t="s">
        <v>3811</v>
      </c>
      <c r="B755" t="s">
        <v>3812</v>
      </c>
      <c r="D755">
        <v>0</v>
      </c>
      <c r="E755">
        <v>2.1111999999999997</v>
      </c>
      <c r="F755" t="s">
        <v>1369</v>
      </c>
      <c r="G755" t="s">
        <v>1382</v>
      </c>
      <c r="H755">
        <v>0</v>
      </c>
      <c r="I755">
        <v>0</v>
      </c>
      <c r="J755">
        <v>0</v>
      </c>
      <c r="L755">
        <v>0</v>
      </c>
      <c r="M755">
        <v>0</v>
      </c>
      <c r="N755">
        <v>10</v>
      </c>
      <c r="O755" t="s">
        <v>1370</v>
      </c>
      <c r="Q755" t="s">
        <v>1370</v>
      </c>
      <c r="R755" t="s">
        <v>1328</v>
      </c>
      <c r="S755">
        <v>0</v>
      </c>
      <c r="T755" t="s">
        <v>2262</v>
      </c>
      <c r="U755" t="s">
        <v>1372</v>
      </c>
      <c r="V755" t="s">
        <v>3813</v>
      </c>
      <c r="W755" t="s">
        <v>3814</v>
      </c>
      <c r="X755" t="s">
        <v>1374</v>
      </c>
      <c r="Y755" t="s">
        <v>1374</v>
      </c>
      <c r="Z755">
        <v>0</v>
      </c>
      <c r="AA755">
        <v>0</v>
      </c>
      <c r="AB755">
        <v>0</v>
      </c>
    </row>
    <row r="756" spans="1:28">
      <c r="A756" t="s">
        <v>3815</v>
      </c>
      <c r="B756" t="s">
        <v>3816</v>
      </c>
      <c r="D756">
        <v>0</v>
      </c>
      <c r="E756">
        <v>2.4417999999999997</v>
      </c>
      <c r="F756" t="s">
        <v>1369</v>
      </c>
      <c r="G756" t="s">
        <v>1382</v>
      </c>
      <c r="H756">
        <v>0</v>
      </c>
      <c r="I756">
        <v>0</v>
      </c>
      <c r="J756">
        <v>0</v>
      </c>
      <c r="L756">
        <v>0</v>
      </c>
      <c r="M756">
        <v>0</v>
      </c>
      <c r="N756">
        <v>10</v>
      </c>
      <c r="O756" t="s">
        <v>1370</v>
      </c>
      <c r="Q756" t="s">
        <v>1370</v>
      </c>
      <c r="R756" t="s">
        <v>1328</v>
      </c>
      <c r="S756">
        <v>0</v>
      </c>
      <c r="T756" t="s">
        <v>2262</v>
      </c>
      <c r="U756" t="s">
        <v>1372</v>
      </c>
      <c r="V756" t="s">
        <v>3817</v>
      </c>
      <c r="W756" t="s">
        <v>3818</v>
      </c>
      <c r="X756" t="s">
        <v>1374</v>
      </c>
      <c r="Y756" t="s">
        <v>1374</v>
      </c>
      <c r="Z756">
        <v>0</v>
      </c>
      <c r="AA756">
        <v>0</v>
      </c>
      <c r="AB756">
        <v>0</v>
      </c>
    </row>
    <row r="757" spans="1:28">
      <c r="A757" t="s">
        <v>3819</v>
      </c>
      <c r="B757" t="s">
        <v>3820</v>
      </c>
      <c r="D757">
        <v>0</v>
      </c>
      <c r="E757">
        <v>2.8477999999999999</v>
      </c>
      <c r="F757" t="s">
        <v>1369</v>
      </c>
      <c r="G757" t="s">
        <v>1382</v>
      </c>
      <c r="H757">
        <v>0</v>
      </c>
      <c r="I757">
        <v>0</v>
      </c>
      <c r="J757">
        <v>0</v>
      </c>
      <c r="L757">
        <v>0</v>
      </c>
      <c r="M757">
        <v>0</v>
      </c>
      <c r="N757">
        <v>10</v>
      </c>
      <c r="O757" t="s">
        <v>1370</v>
      </c>
      <c r="Q757" t="s">
        <v>1370</v>
      </c>
      <c r="R757" t="s">
        <v>1328</v>
      </c>
      <c r="S757">
        <v>0</v>
      </c>
      <c r="T757" t="s">
        <v>2262</v>
      </c>
      <c r="U757" t="s">
        <v>1372</v>
      </c>
      <c r="V757" t="s">
        <v>3821</v>
      </c>
      <c r="W757" t="s">
        <v>3822</v>
      </c>
      <c r="X757" t="s">
        <v>1374</v>
      </c>
      <c r="Y757" t="s">
        <v>1374</v>
      </c>
      <c r="Z757">
        <v>0</v>
      </c>
      <c r="AA757">
        <v>0</v>
      </c>
      <c r="AB757">
        <v>0</v>
      </c>
    </row>
    <row r="758" spans="1:28">
      <c r="A758" t="s">
        <v>10</v>
      </c>
      <c r="B758" t="s">
        <v>11</v>
      </c>
      <c r="D758">
        <v>0</v>
      </c>
      <c r="E758">
        <v>0.83519999999999994</v>
      </c>
      <c r="F758" t="s">
        <v>1369</v>
      </c>
      <c r="G758" t="s">
        <v>1382</v>
      </c>
      <c r="H758">
        <v>0</v>
      </c>
      <c r="I758">
        <v>0</v>
      </c>
      <c r="J758">
        <v>0</v>
      </c>
      <c r="L758">
        <v>0</v>
      </c>
      <c r="M758">
        <v>0</v>
      </c>
      <c r="N758">
        <v>10</v>
      </c>
      <c r="O758" t="s">
        <v>1370</v>
      </c>
      <c r="Q758" t="s">
        <v>1370</v>
      </c>
      <c r="R758" t="s">
        <v>1328</v>
      </c>
      <c r="S758">
        <v>0</v>
      </c>
      <c r="T758" t="s">
        <v>2262</v>
      </c>
      <c r="U758" t="s">
        <v>1372</v>
      </c>
      <c r="V758" t="s">
        <v>3823</v>
      </c>
      <c r="W758" t="s">
        <v>3824</v>
      </c>
      <c r="X758" t="s">
        <v>1374</v>
      </c>
      <c r="Y758" t="s">
        <v>1374</v>
      </c>
      <c r="Z758">
        <v>0</v>
      </c>
      <c r="AA758">
        <v>0</v>
      </c>
      <c r="AB758">
        <v>0</v>
      </c>
    </row>
    <row r="759" spans="1:28">
      <c r="A759" t="s">
        <v>17</v>
      </c>
      <c r="B759" t="s">
        <v>18</v>
      </c>
      <c r="D759">
        <v>0</v>
      </c>
      <c r="E759">
        <v>1.0091999999999999</v>
      </c>
      <c r="F759" t="s">
        <v>1369</v>
      </c>
      <c r="G759" t="s">
        <v>1382</v>
      </c>
      <c r="H759">
        <v>0</v>
      </c>
      <c r="I759">
        <v>0</v>
      </c>
      <c r="J759">
        <v>0</v>
      </c>
      <c r="L759">
        <v>0</v>
      </c>
      <c r="M759">
        <v>0</v>
      </c>
      <c r="N759">
        <v>10</v>
      </c>
      <c r="O759" t="s">
        <v>1370</v>
      </c>
      <c r="Q759" t="s">
        <v>1370</v>
      </c>
      <c r="R759" t="s">
        <v>1328</v>
      </c>
      <c r="S759">
        <v>0</v>
      </c>
      <c r="T759" t="s">
        <v>2262</v>
      </c>
      <c r="U759" t="s">
        <v>1372</v>
      </c>
      <c r="V759" t="s">
        <v>3825</v>
      </c>
      <c r="W759" t="s">
        <v>3826</v>
      </c>
      <c r="X759" t="s">
        <v>1374</v>
      </c>
      <c r="Y759" t="s">
        <v>1374</v>
      </c>
      <c r="Z759">
        <v>0</v>
      </c>
      <c r="AA759">
        <v>0</v>
      </c>
      <c r="AB759">
        <v>0</v>
      </c>
    </row>
    <row r="760" spans="1:28">
      <c r="A760" t="s">
        <v>22</v>
      </c>
      <c r="B760" t="s">
        <v>23</v>
      </c>
      <c r="D760">
        <v>0</v>
      </c>
      <c r="E760">
        <v>1.4094</v>
      </c>
      <c r="F760" t="s">
        <v>1369</v>
      </c>
      <c r="G760" t="s">
        <v>1382</v>
      </c>
      <c r="H760">
        <v>0</v>
      </c>
      <c r="I760">
        <v>0</v>
      </c>
      <c r="J760">
        <v>0</v>
      </c>
      <c r="L760">
        <v>0</v>
      </c>
      <c r="M760">
        <v>0</v>
      </c>
      <c r="N760">
        <v>10</v>
      </c>
      <c r="O760" t="s">
        <v>1370</v>
      </c>
      <c r="Q760" t="s">
        <v>1370</v>
      </c>
      <c r="R760" t="s">
        <v>1328</v>
      </c>
      <c r="S760">
        <v>0</v>
      </c>
      <c r="T760" t="s">
        <v>2262</v>
      </c>
      <c r="U760" t="s">
        <v>1372</v>
      </c>
      <c r="V760" t="s">
        <v>3827</v>
      </c>
      <c r="W760" t="s">
        <v>3828</v>
      </c>
      <c r="X760" t="s">
        <v>1374</v>
      </c>
      <c r="Y760" t="s">
        <v>1374</v>
      </c>
      <c r="Z760">
        <v>0</v>
      </c>
      <c r="AA760">
        <v>0</v>
      </c>
      <c r="AB760">
        <v>0</v>
      </c>
    </row>
    <row r="761" spans="1:28">
      <c r="A761" t="s">
        <v>28</v>
      </c>
      <c r="B761" t="s">
        <v>29</v>
      </c>
      <c r="D761">
        <v>0</v>
      </c>
      <c r="E761">
        <v>1.4094</v>
      </c>
      <c r="F761" t="s">
        <v>1369</v>
      </c>
      <c r="G761" t="s">
        <v>1382</v>
      </c>
      <c r="H761">
        <v>0</v>
      </c>
      <c r="I761">
        <v>0</v>
      </c>
      <c r="J761">
        <v>0</v>
      </c>
      <c r="L761">
        <v>0</v>
      </c>
      <c r="M761">
        <v>0</v>
      </c>
      <c r="N761">
        <v>10</v>
      </c>
      <c r="O761" t="s">
        <v>1370</v>
      </c>
      <c r="Q761" t="s">
        <v>1370</v>
      </c>
      <c r="R761" t="s">
        <v>1328</v>
      </c>
      <c r="S761">
        <v>0</v>
      </c>
      <c r="T761" t="s">
        <v>2262</v>
      </c>
      <c r="U761" t="s">
        <v>1372</v>
      </c>
      <c r="V761" t="s">
        <v>3829</v>
      </c>
      <c r="W761" t="s">
        <v>3830</v>
      </c>
      <c r="X761" t="s">
        <v>1374</v>
      </c>
      <c r="Y761" t="s">
        <v>1374</v>
      </c>
      <c r="Z761">
        <v>0</v>
      </c>
      <c r="AA761">
        <v>0</v>
      </c>
      <c r="AB761">
        <v>0</v>
      </c>
    </row>
    <row r="762" spans="1:28">
      <c r="A762" t="s">
        <v>32</v>
      </c>
      <c r="B762" t="s">
        <v>33</v>
      </c>
      <c r="D762">
        <v>0</v>
      </c>
      <c r="E762">
        <v>1.5891999999999999</v>
      </c>
      <c r="F762" t="s">
        <v>1369</v>
      </c>
      <c r="G762" t="s">
        <v>1382</v>
      </c>
      <c r="H762">
        <v>0</v>
      </c>
      <c r="I762">
        <v>0</v>
      </c>
      <c r="J762">
        <v>0</v>
      </c>
      <c r="L762">
        <v>0</v>
      </c>
      <c r="M762">
        <v>0</v>
      </c>
      <c r="N762">
        <v>10</v>
      </c>
      <c r="O762" t="s">
        <v>1370</v>
      </c>
      <c r="Q762" t="s">
        <v>1370</v>
      </c>
      <c r="R762" t="s">
        <v>1328</v>
      </c>
      <c r="S762">
        <v>0</v>
      </c>
      <c r="T762" t="s">
        <v>2262</v>
      </c>
      <c r="U762" t="s">
        <v>1372</v>
      </c>
      <c r="V762" t="s">
        <v>3831</v>
      </c>
      <c r="W762" t="s">
        <v>3832</v>
      </c>
      <c r="X762" t="s">
        <v>1374</v>
      </c>
      <c r="Y762" t="s">
        <v>1374</v>
      </c>
      <c r="Z762">
        <v>0</v>
      </c>
      <c r="AA762">
        <v>0</v>
      </c>
      <c r="AB762">
        <v>0</v>
      </c>
    </row>
    <row r="763" spans="1:28">
      <c r="A763" t="s">
        <v>38</v>
      </c>
      <c r="B763" t="s">
        <v>39</v>
      </c>
      <c r="D763">
        <v>0</v>
      </c>
      <c r="E763">
        <v>1.7747999999999999</v>
      </c>
      <c r="F763" t="s">
        <v>1369</v>
      </c>
      <c r="G763" t="s">
        <v>1382</v>
      </c>
      <c r="H763">
        <v>0</v>
      </c>
      <c r="I763">
        <v>0</v>
      </c>
      <c r="J763">
        <v>0</v>
      </c>
      <c r="L763">
        <v>0</v>
      </c>
      <c r="M763">
        <v>0</v>
      </c>
      <c r="N763">
        <v>10</v>
      </c>
      <c r="O763" t="s">
        <v>1370</v>
      </c>
      <c r="Q763" t="s">
        <v>1370</v>
      </c>
      <c r="R763" t="s">
        <v>1328</v>
      </c>
      <c r="S763">
        <v>0</v>
      </c>
      <c r="T763" t="s">
        <v>2262</v>
      </c>
      <c r="U763" t="s">
        <v>1372</v>
      </c>
      <c r="V763" t="s">
        <v>3833</v>
      </c>
      <c r="W763" t="s">
        <v>3834</v>
      </c>
      <c r="X763" t="s">
        <v>1374</v>
      </c>
      <c r="Y763" t="s">
        <v>1374</v>
      </c>
      <c r="Z763">
        <v>0</v>
      </c>
      <c r="AA763">
        <v>0</v>
      </c>
      <c r="AB763">
        <v>0</v>
      </c>
    </row>
    <row r="764" spans="1:28">
      <c r="A764" t="s">
        <v>42</v>
      </c>
      <c r="B764" t="s">
        <v>43</v>
      </c>
      <c r="D764">
        <v>0</v>
      </c>
      <c r="E764">
        <v>1.9487999999999999</v>
      </c>
      <c r="F764" t="s">
        <v>1369</v>
      </c>
      <c r="G764" t="s">
        <v>1382</v>
      </c>
      <c r="H764">
        <v>0</v>
      </c>
      <c r="I764">
        <v>0</v>
      </c>
      <c r="J764">
        <v>0</v>
      </c>
      <c r="L764">
        <v>0</v>
      </c>
      <c r="M764">
        <v>0</v>
      </c>
      <c r="N764">
        <v>10</v>
      </c>
      <c r="O764" t="s">
        <v>1370</v>
      </c>
      <c r="Q764" t="s">
        <v>1370</v>
      </c>
      <c r="R764" t="s">
        <v>1328</v>
      </c>
      <c r="S764">
        <v>0</v>
      </c>
      <c r="T764" t="s">
        <v>2262</v>
      </c>
      <c r="U764" t="s">
        <v>1372</v>
      </c>
      <c r="V764" t="s">
        <v>3835</v>
      </c>
      <c r="W764" t="s">
        <v>3836</v>
      </c>
      <c r="X764" t="s">
        <v>1374</v>
      </c>
      <c r="Y764" t="s">
        <v>1374</v>
      </c>
      <c r="Z764">
        <v>0</v>
      </c>
      <c r="AA764">
        <v>0</v>
      </c>
      <c r="AB764">
        <v>0</v>
      </c>
    </row>
    <row r="765" spans="1:28">
      <c r="A765" t="s">
        <v>47</v>
      </c>
      <c r="B765" t="s">
        <v>48</v>
      </c>
      <c r="D765">
        <v>0</v>
      </c>
      <c r="E765">
        <v>2.1111999999999997</v>
      </c>
      <c r="F765" t="s">
        <v>1369</v>
      </c>
      <c r="G765" t="s">
        <v>1382</v>
      </c>
      <c r="H765">
        <v>0</v>
      </c>
      <c r="I765">
        <v>0</v>
      </c>
      <c r="J765">
        <v>0</v>
      </c>
      <c r="L765">
        <v>0</v>
      </c>
      <c r="M765">
        <v>0</v>
      </c>
      <c r="N765">
        <v>10</v>
      </c>
      <c r="O765" t="s">
        <v>1370</v>
      </c>
      <c r="Q765" t="s">
        <v>1370</v>
      </c>
      <c r="R765" t="s">
        <v>1328</v>
      </c>
      <c r="S765">
        <v>0</v>
      </c>
      <c r="T765" t="s">
        <v>2262</v>
      </c>
      <c r="U765" t="s">
        <v>1372</v>
      </c>
      <c r="V765" t="s">
        <v>3837</v>
      </c>
      <c r="W765" t="s">
        <v>3838</v>
      </c>
      <c r="X765" t="s">
        <v>1374</v>
      </c>
      <c r="Y765" t="s">
        <v>1374</v>
      </c>
      <c r="Z765">
        <v>0</v>
      </c>
      <c r="AA765">
        <v>0</v>
      </c>
      <c r="AB765">
        <v>0</v>
      </c>
    </row>
    <row r="766" spans="1:28">
      <c r="A766" t="s">
        <v>50</v>
      </c>
      <c r="B766" t="s">
        <v>51</v>
      </c>
      <c r="D766">
        <v>0</v>
      </c>
      <c r="E766">
        <v>2.4417999999999997</v>
      </c>
      <c r="F766" t="s">
        <v>1369</v>
      </c>
      <c r="G766" t="s">
        <v>1382</v>
      </c>
      <c r="H766">
        <v>0</v>
      </c>
      <c r="I766">
        <v>0</v>
      </c>
      <c r="J766">
        <v>0</v>
      </c>
      <c r="L766">
        <v>0</v>
      </c>
      <c r="M766">
        <v>0</v>
      </c>
      <c r="N766">
        <v>10</v>
      </c>
      <c r="O766" t="s">
        <v>1370</v>
      </c>
      <c r="Q766" t="s">
        <v>1370</v>
      </c>
      <c r="R766" t="s">
        <v>1328</v>
      </c>
      <c r="S766">
        <v>0</v>
      </c>
      <c r="T766" t="s">
        <v>2262</v>
      </c>
      <c r="U766" t="s">
        <v>1372</v>
      </c>
      <c r="V766" t="s">
        <v>3839</v>
      </c>
      <c r="W766" t="s">
        <v>3840</v>
      </c>
      <c r="X766" t="s">
        <v>1374</v>
      </c>
      <c r="Y766" t="s">
        <v>1374</v>
      </c>
      <c r="Z766">
        <v>0</v>
      </c>
      <c r="AA766">
        <v>0</v>
      </c>
      <c r="AB766">
        <v>0</v>
      </c>
    </row>
    <row r="767" spans="1:28">
      <c r="A767" t="s">
        <v>55</v>
      </c>
      <c r="B767" t="s">
        <v>56</v>
      </c>
      <c r="D767">
        <v>0</v>
      </c>
      <c r="E767">
        <v>2.8477999999999999</v>
      </c>
      <c r="F767" t="s">
        <v>1369</v>
      </c>
      <c r="G767" t="s">
        <v>1382</v>
      </c>
      <c r="H767">
        <v>0</v>
      </c>
      <c r="I767">
        <v>0</v>
      </c>
      <c r="J767">
        <v>0</v>
      </c>
      <c r="L767">
        <v>0</v>
      </c>
      <c r="M767">
        <v>0</v>
      </c>
      <c r="N767">
        <v>10</v>
      </c>
      <c r="O767" t="s">
        <v>1370</v>
      </c>
      <c r="Q767" t="s">
        <v>1370</v>
      </c>
      <c r="R767" t="s">
        <v>1328</v>
      </c>
      <c r="S767">
        <v>0</v>
      </c>
      <c r="T767" t="s">
        <v>2262</v>
      </c>
      <c r="U767" t="s">
        <v>1372</v>
      </c>
      <c r="V767" t="s">
        <v>3841</v>
      </c>
      <c r="W767" t="s">
        <v>3842</v>
      </c>
      <c r="X767" t="s">
        <v>1374</v>
      </c>
      <c r="Y767" t="s">
        <v>1374</v>
      </c>
      <c r="Z767">
        <v>0</v>
      </c>
      <c r="AA767">
        <v>0</v>
      </c>
      <c r="AB767">
        <v>0</v>
      </c>
    </row>
    <row r="768" spans="1:28">
      <c r="A768" t="s">
        <v>3843</v>
      </c>
      <c r="B768" t="s">
        <v>3844</v>
      </c>
      <c r="D768">
        <v>0</v>
      </c>
      <c r="E768">
        <v>0.83519999999999994</v>
      </c>
      <c r="F768" t="s">
        <v>1369</v>
      </c>
      <c r="G768" t="s">
        <v>1382</v>
      </c>
      <c r="H768">
        <v>0</v>
      </c>
      <c r="I768">
        <v>0</v>
      </c>
      <c r="J768">
        <v>0</v>
      </c>
      <c r="L768">
        <v>0</v>
      </c>
      <c r="M768">
        <v>0</v>
      </c>
      <c r="N768">
        <v>10</v>
      </c>
      <c r="O768" t="s">
        <v>1370</v>
      </c>
      <c r="Q768" t="s">
        <v>1370</v>
      </c>
      <c r="R768" t="s">
        <v>1328</v>
      </c>
      <c r="S768">
        <v>0</v>
      </c>
      <c r="T768" t="s">
        <v>2262</v>
      </c>
      <c r="U768" t="s">
        <v>1372</v>
      </c>
      <c r="V768" t="s">
        <v>3845</v>
      </c>
      <c r="W768" t="s">
        <v>3846</v>
      </c>
      <c r="X768" t="s">
        <v>1374</v>
      </c>
      <c r="Y768" t="s">
        <v>1374</v>
      </c>
      <c r="Z768">
        <v>0</v>
      </c>
      <c r="AA768">
        <v>0</v>
      </c>
      <c r="AB768">
        <v>0</v>
      </c>
    </row>
    <row r="769" spans="1:28">
      <c r="A769" t="s">
        <v>3847</v>
      </c>
      <c r="B769" t="s">
        <v>3848</v>
      </c>
      <c r="D769">
        <v>0</v>
      </c>
      <c r="E769">
        <v>1.0091999999999999</v>
      </c>
      <c r="F769" t="s">
        <v>1369</v>
      </c>
      <c r="G769" t="s">
        <v>1382</v>
      </c>
      <c r="H769">
        <v>0</v>
      </c>
      <c r="I769">
        <v>0</v>
      </c>
      <c r="J769">
        <v>0</v>
      </c>
      <c r="L769">
        <v>0</v>
      </c>
      <c r="M769">
        <v>0</v>
      </c>
      <c r="N769">
        <v>10</v>
      </c>
      <c r="O769" t="s">
        <v>1370</v>
      </c>
      <c r="Q769" t="s">
        <v>1370</v>
      </c>
      <c r="R769" t="s">
        <v>1328</v>
      </c>
      <c r="S769">
        <v>0</v>
      </c>
      <c r="T769" t="s">
        <v>2262</v>
      </c>
      <c r="U769" t="s">
        <v>1372</v>
      </c>
      <c r="V769" t="s">
        <v>3849</v>
      </c>
      <c r="W769" t="s">
        <v>3850</v>
      </c>
      <c r="X769" t="s">
        <v>1374</v>
      </c>
      <c r="Y769" t="s">
        <v>1374</v>
      </c>
      <c r="Z769">
        <v>0</v>
      </c>
      <c r="AA769">
        <v>0</v>
      </c>
      <c r="AB769">
        <v>0</v>
      </c>
    </row>
    <row r="770" spans="1:28">
      <c r="A770" t="s">
        <v>3851</v>
      </c>
      <c r="B770" t="s">
        <v>3852</v>
      </c>
      <c r="D770">
        <v>0</v>
      </c>
      <c r="E770">
        <v>1.4094</v>
      </c>
      <c r="F770" t="s">
        <v>1369</v>
      </c>
      <c r="G770" t="s">
        <v>1382</v>
      </c>
      <c r="H770">
        <v>0</v>
      </c>
      <c r="I770">
        <v>0</v>
      </c>
      <c r="J770">
        <v>0</v>
      </c>
      <c r="L770">
        <v>0</v>
      </c>
      <c r="M770">
        <v>0</v>
      </c>
      <c r="N770">
        <v>10</v>
      </c>
      <c r="O770" t="s">
        <v>1370</v>
      </c>
      <c r="Q770" t="s">
        <v>1370</v>
      </c>
      <c r="R770" t="s">
        <v>1328</v>
      </c>
      <c r="S770">
        <v>0</v>
      </c>
      <c r="T770" t="s">
        <v>2262</v>
      </c>
      <c r="U770" t="s">
        <v>1372</v>
      </c>
      <c r="V770" t="s">
        <v>3853</v>
      </c>
      <c r="W770" t="s">
        <v>3854</v>
      </c>
      <c r="X770" t="s">
        <v>1374</v>
      </c>
      <c r="Y770" t="s">
        <v>1374</v>
      </c>
      <c r="Z770">
        <v>0</v>
      </c>
      <c r="AA770">
        <v>0</v>
      </c>
      <c r="AB770">
        <v>0</v>
      </c>
    </row>
    <row r="771" spans="1:28">
      <c r="A771" t="s">
        <v>3855</v>
      </c>
      <c r="B771" t="s">
        <v>3856</v>
      </c>
      <c r="D771">
        <v>0</v>
      </c>
      <c r="E771">
        <v>1.4094</v>
      </c>
      <c r="F771" t="s">
        <v>1369</v>
      </c>
      <c r="G771" t="s">
        <v>1382</v>
      </c>
      <c r="H771">
        <v>0</v>
      </c>
      <c r="I771">
        <v>0</v>
      </c>
      <c r="J771">
        <v>0</v>
      </c>
      <c r="L771">
        <v>0</v>
      </c>
      <c r="M771">
        <v>0</v>
      </c>
      <c r="N771">
        <v>10</v>
      </c>
      <c r="O771" t="s">
        <v>1370</v>
      </c>
      <c r="Q771" t="s">
        <v>1370</v>
      </c>
      <c r="R771" t="s">
        <v>1328</v>
      </c>
      <c r="S771">
        <v>0</v>
      </c>
      <c r="T771" t="s">
        <v>2262</v>
      </c>
      <c r="U771" t="s">
        <v>1372</v>
      </c>
      <c r="V771" t="s">
        <v>3857</v>
      </c>
      <c r="W771" t="s">
        <v>3858</v>
      </c>
      <c r="X771" t="s">
        <v>1374</v>
      </c>
      <c r="Y771" t="s">
        <v>1374</v>
      </c>
      <c r="Z771">
        <v>0</v>
      </c>
      <c r="AA771">
        <v>0</v>
      </c>
      <c r="AB771">
        <v>0</v>
      </c>
    </row>
    <row r="772" spans="1:28">
      <c r="A772" t="s">
        <v>3859</v>
      </c>
      <c r="B772" t="s">
        <v>3860</v>
      </c>
      <c r="D772">
        <v>0</v>
      </c>
      <c r="E772">
        <v>1.5891999999999999</v>
      </c>
      <c r="F772" t="s">
        <v>1369</v>
      </c>
      <c r="G772" t="s">
        <v>1382</v>
      </c>
      <c r="H772">
        <v>0</v>
      </c>
      <c r="I772">
        <v>0</v>
      </c>
      <c r="J772">
        <v>0</v>
      </c>
      <c r="L772">
        <v>0</v>
      </c>
      <c r="M772">
        <v>0</v>
      </c>
      <c r="N772">
        <v>10</v>
      </c>
      <c r="O772" t="s">
        <v>1370</v>
      </c>
      <c r="Q772" t="s">
        <v>1370</v>
      </c>
      <c r="R772" t="s">
        <v>1328</v>
      </c>
      <c r="S772">
        <v>0</v>
      </c>
      <c r="T772" t="s">
        <v>2262</v>
      </c>
      <c r="U772" t="s">
        <v>1372</v>
      </c>
      <c r="V772" t="s">
        <v>3861</v>
      </c>
      <c r="W772" t="s">
        <v>3862</v>
      </c>
      <c r="X772" t="s">
        <v>1374</v>
      </c>
      <c r="Y772" t="s">
        <v>1374</v>
      </c>
      <c r="Z772">
        <v>0</v>
      </c>
      <c r="AA772">
        <v>0</v>
      </c>
      <c r="AB772">
        <v>0</v>
      </c>
    </row>
    <row r="773" spans="1:28">
      <c r="A773" t="s">
        <v>3863</v>
      </c>
      <c r="B773" t="s">
        <v>3864</v>
      </c>
      <c r="D773">
        <v>0</v>
      </c>
      <c r="E773">
        <v>1.7747999999999999</v>
      </c>
      <c r="F773" t="s">
        <v>1369</v>
      </c>
      <c r="G773" t="s">
        <v>1382</v>
      </c>
      <c r="H773">
        <v>0</v>
      </c>
      <c r="I773">
        <v>0</v>
      </c>
      <c r="J773">
        <v>0</v>
      </c>
      <c r="L773">
        <v>0</v>
      </c>
      <c r="M773">
        <v>0</v>
      </c>
      <c r="N773">
        <v>10</v>
      </c>
      <c r="O773" t="s">
        <v>1370</v>
      </c>
      <c r="Q773" t="s">
        <v>1370</v>
      </c>
      <c r="R773" t="s">
        <v>1328</v>
      </c>
      <c r="S773">
        <v>0</v>
      </c>
      <c r="T773" t="s">
        <v>2262</v>
      </c>
      <c r="U773" t="s">
        <v>1372</v>
      </c>
      <c r="V773" t="s">
        <v>3865</v>
      </c>
      <c r="W773" t="s">
        <v>3866</v>
      </c>
      <c r="X773" t="s">
        <v>1374</v>
      </c>
      <c r="Y773" t="s">
        <v>1374</v>
      </c>
      <c r="Z773">
        <v>0</v>
      </c>
      <c r="AA773">
        <v>0</v>
      </c>
      <c r="AB773">
        <v>0</v>
      </c>
    </row>
    <row r="774" spans="1:28">
      <c r="A774" t="s">
        <v>3867</v>
      </c>
      <c r="B774" t="s">
        <v>3868</v>
      </c>
      <c r="D774">
        <v>0</v>
      </c>
      <c r="E774">
        <v>1.9487999999999999</v>
      </c>
      <c r="F774" t="s">
        <v>1369</v>
      </c>
      <c r="G774" t="s">
        <v>1382</v>
      </c>
      <c r="H774">
        <v>0</v>
      </c>
      <c r="I774">
        <v>0</v>
      </c>
      <c r="J774">
        <v>0</v>
      </c>
      <c r="L774">
        <v>0</v>
      </c>
      <c r="M774">
        <v>0</v>
      </c>
      <c r="N774">
        <v>10</v>
      </c>
      <c r="O774" t="s">
        <v>1370</v>
      </c>
      <c r="Q774" t="s">
        <v>1370</v>
      </c>
      <c r="R774" t="s">
        <v>1328</v>
      </c>
      <c r="S774">
        <v>0</v>
      </c>
      <c r="T774" t="s">
        <v>2262</v>
      </c>
      <c r="U774" t="s">
        <v>1372</v>
      </c>
      <c r="V774" t="s">
        <v>3869</v>
      </c>
      <c r="W774" t="s">
        <v>3870</v>
      </c>
      <c r="X774" t="s">
        <v>1374</v>
      </c>
      <c r="Y774" t="s">
        <v>1374</v>
      </c>
      <c r="Z774">
        <v>0</v>
      </c>
      <c r="AA774">
        <v>0</v>
      </c>
      <c r="AB774">
        <v>0</v>
      </c>
    </row>
    <row r="775" spans="1:28">
      <c r="A775" t="s">
        <v>3871</v>
      </c>
      <c r="B775" t="s">
        <v>3872</v>
      </c>
      <c r="D775">
        <v>0</v>
      </c>
      <c r="E775">
        <v>2.1111999999999997</v>
      </c>
      <c r="F775" t="s">
        <v>1369</v>
      </c>
      <c r="G775" t="s">
        <v>1382</v>
      </c>
      <c r="H775">
        <v>0</v>
      </c>
      <c r="I775">
        <v>0</v>
      </c>
      <c r="J775">
        <v>0</v>
      </c>
      <c r="L775">
        <v>0</v>
      </c>
      <c r="M775">
        <v>0</v>
      </c>
      <c r="N775">
        <v>10</v>
      </c>
      <c r="O775" t="s">
        <v>1370</v>
      </c>
      <c r="Q775" t="s">
        <v>1370</v>
      </c>
      <c r="R775" t="s">
        <v>1328</v>
      </c>
      <c r="S775">
        <v>0</v>
      </c>
      <c r="T775" t="s">
        <v>2262</v>
      </c>
      <c r="U775" t="s">
        <v>1372</v>
      </c>
      <c r="V775" t="s">
        <v>3873</v>
      </c>
      <c r="W775" t="s">
        <v>3874</v>
      </c>
      <c r="X775" t="s">
        <v>1374</v>
      </c>
      <c r="Y775" t="s">
        <v>1374</v>
      </c>
      <c r="Z775">
        <v>0</v>
      </c>
      <c r="AA775">
        <v>0</v>
      </c>
      <c r="AB775">
        <v>0</v>
      </c>
    </row>
    <row r="776" spans="1:28">
      <c r="A776" t="s">
        <v>3875</v>
      </c>
      <c r="B776" t="s">
        <v>3876</v>
      </c>
      <c r="D776">
        <v>0</v>
      </c>
      <c r="E776">
        <v>2.4417999999999997</v>
      </c>
      <c r="F776" t="s">
        <v>1369</v>
      </c>
      <c r="G776" t="s">
        <v>1382</v>
      </c>
      <c r="H776">
        <v>0</v>
      </c>
      <c r="I776">
        <v>0</v>
      </c>
      <c r="J776">
        <v>0</v>
      </c>
      <c r="L776">
        <v>0</v>
      </c>
      <c r="M776">
        <v>0</v>
      </c>
      <c r="N776">
        <v>10</v>
      </c>
      <c r="O776" t="s">
        <v>1370</v>
      </c>
      <c r="Q776" t="s">
        <v>1370</v>
      </c>
      <c r="R776" t="s">
        <v>1328</v>
      </c>
      <c r="S776">
        <v>0</v>
      </c>
      <c r="T776" t="s">
        <v>2262</v>
      </c>
      <c r="U776" t="s">
        <v>1372</v>
      </c>
      <c r="V776" t="s">
        <v>3877</v>
      </c>
      <c r="W776" t="s">
        <v>3878</v>
      </c>
      <c r="X776" t="s">
        <v>1374</v>
      </c>
      <c r="Y776" t="s">
        <v>1374</v>
      </c>
      <c r="Z776">
        <v>0</v>
      </c>
      <c r="AA776">
        <v>0</v>
      </c>
      <c r="AB776">
        <v>0</v>
      </c>
    </row>
    <row r="777" spans="1:28">
      <c r="A777" t="s">
        <v>3879</v>
      </c>
      <c r="B777" t="s">
        <v>3880</v>
      </c>
      <c r="D777">
        <v>0</v>
      </c>
      <c r="E777">
        <v>2.8477999999999999</v>
      </c>
      <c r="F777" t="s">
        <v>1369</v>
      </c>
      <c r="G777" t="s">
        <v>1382</v>
      </c>
      <c r="H777">
        <v>0</v>
      </c>
      <c r="I777">
        <v>0</v>
      </c>
      <c r="J777">
        <v>0</v>
      </c>
      <c r="L777">
        <v>0</v>
      </c>
      <c r="M777">
        <v>0</v>
      </c>
      <c r="N777">
        <v>10</v>
      </c>
      <c r="O777" t="s">
        <v>1370</v>
      </c>
      <c r="Q777" t="s">
        <v>1370</v>
      </c>
      <c r="R777" t="s">
        <v>1328</v>
      </c>
      <c r="S777">
        <v>0</v>
      </c>
      <c r="T777" t="s">
        <v>2262</v>
      </c>
      <c r="U777" t="s">
        <v>1372</v>
      </c>
      <c r="V777" t="s">
        <v>3881</v>
      </c>
      <c r="W777" t="s">
        <v>3882</v>
      </c>
      <c r="X777" t="s">
        <v>1374</v>
      </c>
      <c r="Y777" t="s">
        <v>1374</v>
      </c>
      <c r="Z777">
        <v>0</v>
      </c>
      <c r="AA777">
        <v>0</v>
      </c>
      <c r="AB777">
        <v>0</v>
      </c>
    </row>
    <row r="778" spans="1:28">
      <c r="A778" t="s">
        <v>3883</v>
      </c>
      <c r="B778" t="s">
        <v>3884</v>
      </c>
      <c r="D778">
        <v>0</v>
      </c>
      <c r="E778">
        <v>0.83519999999999994</v>
      </c>
      <c r="F778" t="s">
        <v>1369</v>
      </c>
      <c r="G778" t="s">
        <v>1382</v>
      </c>
      <c r="H778">
        <v>0</v>
      </c>
      <c r="I778">
        <v>0</v>
      </c>
      <c r="J778">
        <v>0</v>
      </c>
      <c r="L778">
        <v>0</v>
      </c>
      <c r="M778">
        <v>0</v>
      </c>
      <c r="N778">
        <v>10</v>
      </c>
      <c r="O778" t="s">
        <v>1370</v>
      </c>
      <c r="Q778" t="s">
        <v>1370</v>
      </c>
      <c r="R778" t="s">
        <v>1328</v>
      </c>
      <c r="S778">
        <v>0</v>
      </c>
      <c r="T778" t="s">
        <v>2262</v>
      </c>
      <c r="U778" t="s">
        <v>1372</v>
      </c>
      <c r="V778" t="s">
        <v>3885</v>
      </c>
      <c r="W778" t="s">
        <v>3886</v>
      </c>
      <c r="X778" t="s">
        <v>1374</v>
      </c>
      <c r="Y778" t="s">
        <v>1374</v>
      </c>
      <c r="Z778">
        <v>0</v>
      </c>
      <c r="AA778">
        <v>0</v>
      </c>
      <c r="AB778">
        <v>0</v>
      </c>
    </row>
    <row r="779" spans="1:28">
      <c r="A779" t="s">
        <v>3887</v>
      </c>
      <c r="B779" t="s">
        <v>3888</v>
      </c>
      <c r="D779">
        <v>0</v>
      </c>
      <c r="E779">
        <v>1.0091999999999999</v>
      </c>
      <c r="F779" t="s">
        <v>1369</v>
      </c>
      <c r="G779" t="s">
        <v>1382</v>
      </c>
      <c r="H779">
        <v>0</v>
      </c>
      <c r="I779">
        <v>0</v>
      </c>
      <c r="J779">
        <v>0</v>
      </c>
      <c r="L779">
        <v>0</v>
      </c>
      <c r="M779">
        <v>0</v>
      </c>
      <c r="N779">
        <v>10</v>
      </c>
      <c r="O779" t="s">
        <v>1370</v>
      </c>
      <c r="Q779" t="s">
        <v>1370</v>
      </c>
      <c r="R779" t="s">
        <v>1328</v>
      </c>
      <c r="S779">
        <v>0</v>
      </c>
      <c r="T779" t="s">
        <v>2262</v>
      </c>
      <c r="U779" t="s">
        <v>1372</v>
      </c>
      <c r="V779" t="s">
        <v>3889</v>
      </c>
      <c r="W779" t="s">
        <v>3890</v>
      </c>
      <c r="X779" t="s">
        <v>1374</v>
      </c>
      <c r="Y779" t="s">
        <v>1374</v>
      </c>
      <c r="Z779">
        <v>0</v>
      </c>
      <c r="AA779">
        <v>0</v>
      </c>
      <c r="AB779">
        <v>0</v>
      </c>
    </row>
    <row r="780" spans="1:28">
      <c r="A780" t="s">
        <v>3891</v>
      </c>
      <c r="B780" t="s">
        <v>3892</v>
      </c>
      <c r="D780">
        <v>0</v>
      </c>
      <c r="E780">
        <v>1.4094</v>
      </c>
      <c r="F780" t="s">
        <v>1369</v>
      </c>
      <c r="G780" t="s">
        <v>1382</v>
      </c>
      <c r="H780">
        <v>0</v>
      </c>
      <c r="I780">
        <v>0</v>
      </c>
      <c r="J780">
        <v>0</v>
      </c>
      <c r="L780">
        <v>0</v>
      </c>
      <c r="M780">
        <v>0</v>
      </c>
      <c r="N780">
        <v>10</v>
      </c>
      <c r="O780" t="s">
        <v>1370</v>
      </c>
      <c r="Q780" t="s">
        <v>1370</v>
      </c>
      <c r="R780" t="s">
        <v>1328</v>
      </c>
      <c r="S780">
        <v>0</v>
      </c>
      <c r="T780" t="s">
        <v>2262</v>
      </c>
      <c r="U780" t="s">
        <v>1372</v>
      </c>
      <c r="V780" t="s">
        <v>3893</v>
      </c>
      <c r="W780" t="s">
        <v>3894</v>
      </c>
      <c r="X780" t="s">
        <v>1374</v>
      </c>
      <c r="Y780" t="s">
        <v>1374</v>
      </c>
      <c r="Z780">
        <v>0</v>
      </c>
      <c r="AA780">
        <v>0</v>
      </c>
      <c r="AB780">
        <v>0</v>
      </c>
    </row>
    <row r="781" spans="1:28">
      <c r="A781" t="s">
        <v>3895</v>
      </c>
      <c r="B781" t="s">
        <v>3896</v>
      </c>
      <c r="D781">
        <v>0</v>
      </c>
      <c r="E781">
        <v>1.4094</v>
      </c>
      <c r="F781" t="s">
        <v>1369</v>
      </c>
      <c r="G781" t="s">
        <v>1382</v>
      </c>
      <c r="H781">
        <v>0</v>
      </c>
      <c r="I781">
        <v>0</v>
      </c>
      <c r="J781">
        <v>0</v>
      </c>
      <c r="L781">
        <v>0</v>
      </c>
      <c r="M781">
        <v>0</v>
      </c>
      <c r="N781">
        <v>10</v>
      </c>
      <c r="O781" t="s">
        <v>1370</v>
      </c>
      <c r="Q781" t="s">
        <v>1370</v>
      </c>
      <c r="R781" t="s">
        <v>1328</v>
      </c>
      <c r="S781">
        <v>0</v>
      </c>
      <c r="T781" t="s">
        <v>2262</v>
      </c>
      <c r="U781" t="s">
        <v>1372</v>
      </c>
      <c r="V781" t="s">
        <v>3897</v>
      </c>
      <c r="W781" t="s">
        <v>3898</v>
      </c>
      <c r="X781" t="s">
        <v>1374</v>
      </c>
      <c r="Y781" t="s">
        <v>1374</v>
      </c>
      <c r="Z781">
        <v>0</v>
      </c>
      <c r="AA781">
        <v>0</v>
      </c>
      <c r="AB781">
        <v>0</v>
      </c>
    </row>
    <row r="782" spans="1:28">
      <c r="A782" t="s">
        <v>3899</v>
      </c>
      <c r="B782" t="s">
        <v>3900</v>
      </c>
      <c r="D782">
        <v>0</v>
      </c>
      <c r="E782">
        <v>1.5891999999999999</v>
      </c>
      <c r="F782" t="s">
        <v>1369</v>
      </c>
      <c r="G782" t="s">
        <v>1382</v>
      </c>
      <c r="H782">
        <v>0</v>
      </c>
      <c r="I782">
        <v>0</v>
      </c>
      <c r="J782">
        <v>0</v>
      </c>
      <c r="L782">
        <v>0</v>
      </c>
      <c r="M782">
        <v>0</v>
      </c>
      <c r="N782">
        <v>10</v>
      </c>
      <c r="O782" t="s">
        <v>1370</v>
      </c>
      <c r="Q782" t="s">
        <v>1370</v>
      </c>
      <c r="R782" t="s">
        <v>1328</v>
      </c>
      <c r="S782">
        <v>0</v>
      </c>
      <c r="T782" t="s">
        <v>2262</v>
      </c>
      <c r="U782" t="s">
        <v>1372</v>
      </c>
      <c r="V782" t="s">
        <v>3901</v>
      </c>
      <c r="W782" t="s">
        <v>3902</v>
      </c>
      <c r="X782" t="s">
        <v>1374</v>
      </c>
      <c r="Y782" t="s">
        <v>1374</v>
      </c>
      <c r="Z782">
        <v>0</v>
      </c>
      <c r="AA782">
        <v>0</v>
      </c>
      <c r="AB782">
        <v>0</v>
      </c>
    </row>
    <row r="783" spans="1:28">
      <c r="A783" t="s">
        <v>3903</v>
      </c>
      <c r="B783" t="s">
        <v>3904</v>
      </c>
      <c r="D783">
        <v>0</v>
      </c>
      <c r="E783">
        <v>1.7747999999999999</v>
      </c>
      <c r="F783" t="s">
        <v>1369</v>
      </c>
      <c r="G783" t="s">
        <v>1382</v>
      </c>
      <c r="H783">
        <v>0</v>
      </c>
      <c r="I783">
        <v>0</v>
      </c>
      <c r="J783">
        <v>0</v>
      </c>
      <c r="L783">
        <v>0</v>
      </c>
      <c r="M783">
        <v>0</v>
      </c>
      <c r="N783">
        <v>10</v>
      </c>
      <c r="O783" t="s">
        <v>1370</v>
      </c>
      <c r="Q783" t="s">
        <v>1370</v>
      </c>
      <c r="R783" t="s">
        <v>1328</v>
      </c>
      <c r="S783">
        <v>0</v>
      </c>
      <c r="T783" t="s">
        <v>2262</v>
      </c>
      <c r="U783" t="s">
        <v>1372</v>
      </c>
      <c r="V783" t="s">
        <v>3905</v>
      </c>
      <c r="W783" t="s">
        <v>3906</v>
      </c>
      <c r="X783" t="s">
        <v>1374</v>
      </c>
      <c r="Y783" t="s">
        <v>1374</v>
      </c>
      <c r="Z783">
        <v>0</v>
      </c>
      <c r="AA783">
        <v>0</v>
      </c>
      <c r="AB783">
        <v>0</v>
      </c>
    </row>
    <row r="784" spans="1:28">
      <c r="A784" t="s">
        <v>3907</v>
      </c>
      <c r="B784" t="s">
        <v>3908</v>
      </c>
      <c r="D784">
        <v>0</v>
      </c>
      <c r="E784">
        <v>1.9487999999999999</v>
      </c>
      <c r="F784" t="s">
        <v>1369</v>
      </c>
      <c r="G784" t="s">
        <v>1382</v>
      </c>
      <c r="H784">
        <v>0</v>
      </c>
      <c r="I784">
        <v>0</v>
      </c>
      <c r="J784">
        <v>0</v>
      </c>
      <c r="L784">
        <v>0</v>
      </c>
      <c r="M784">
        <v>0</v>
      </c>
      <c r="N784">
        <v>10</v>
      </c>
      <c r="O784" t="s">
        <v>1370</v>
      </c>
      <c r="Q784" t="s">
        <v>1370</v>
      </c>
      <c r="R784" t="s">
        <v>1328</v>
      </c>
      <c r="S784">
        <v>0</v>
      </c>
      <c r="T784" t="s">
        <v>2262</v>
      </c>
      <c r="U784" t="s">
        <v>1372</v>
      </c>
      <c r="V784" t="s">
        <v>3909</v>
      </c>
      <c r="W784" t="s">
        <v>3910</v>
      </c>
      <c r="X784" t="s">
        <v>1374</v>
      </c>
      <c r="Y784" t="s">
        <v>1374</v>
      </c>
      <c r="Z784">
        <v>0</v>
      </c>
      <c r="AA784">
        <v>0</v>
      </c>
      <c r="AB784">
        <v>0</v>
      </c>
    </row>
    <row r="785" spans="1:28">
      <c r="A785" t="s">
        <v>3911</v>
      </c>
      <c r="B785" t="s">
        <v>3912</v>
      </c>
      <c r="D785">
        <v>0</v>
      </c>
      <c r="E785">
        <v>2.1111999999999997</v>
      </c>
      <c r="F785" t="s">
        <v>1369</v>
      </c>
      <c r="G785" t="s">
        <v>1382</v>
      </c>
      <c r="H785">
        <v>0</v>
      </c>
      <c r="I785">
        <v>0</v>
      </c>
      <c r="J785">
        <v>0</v>
      </c>
      <c r="L785">
        <v>0</v>
      </c>
      <c r="M785">
        <v>0</v>
      </c>
      <c r="N785">
        <v>10</v>
      </c>
      <c r="O785" t="s">
        <v>1370</v>
      </c>
      <c r="Q785" t="s">
        <v>1370</v>
      </c>
      <c r="R785" t="s">
        <v>1328</v>
      </c>
      <c r="S785">
        <v>0</v>
      </c>
      <c r="T785" t="s">
        <v>2262</v>
      </c>
      <c r="U785" t="s">
        <v>1372</v>
      </c>
      <c r="V785" t="s">
        <v>3913</v>
      </c>
      <c r="W785" t="s">
        <v>3914</v>
      </c>
      <c r="X785" t="s">
        <v>1374</v>
      </c>
      <c r="Y785" t="s">
        <v>1374</v>
      </c>
      <c r="Z785">
        <v>0</v>
      </c>
      <c r="AA785">
        <v>0</v>
      </c>
      <c r="AB785">
        <v>0</v>
      </c>
    </row>
    <row r="786" spans="1:28">
      <c r="A786" t="s">
        <v>3915</v>
      </c>
      <c r="B786" t="s">
        <v>3916</v>
      </c>
      <c r="D786">
        <v>0</v>
      </c>
      <c r="E786">
        <v>2.4417999999999997</v>
      </c>
      <c r="F786" t="s">
        <v>1369</v>
      </c>
      <c r="G786" t="s">
        <v>1382</v>
      </c>
      <c r="H786">
        <v>0</v>
      </c>
      <c r="I786">
        <v>0</v>
      </c>
      <c r="J786">
        <v>0</v>
      </c>
      <c r="L786">
        <v>0</v>
      </c>
      <c r="M786">
        <v>0</v>
      </c>
      <c r="N786">
        <v>10</v>
      </c>
      <c r="O786" t="s">
        <v>1370</v>
      </c>
      <c r="Q786" t="s">
        <v>1370</v>
      </c>
      <c r="R786" t="s">
        <v>1328</v>
      </c>
      <c r="S786">
        <v>0</v>
      </c>
      <c r="T786" t="s">
        <v>2262</v>
      </c>
      <c r="U786" t="s">
        <v>1372</v>
      </c>
      <c r="V786" t="s">
        <v>3917</v>
      </c>
      <c r="W786" t="s">
        <v>3918</v>
      </c>
      <c r="X786" t="s">
        <v>1374</v>
      </c>
      <c r="Y786" t="s">
        <v>1374</v>
      </c>
      <c r="Z786">
        <v>0</v>
      </c>
      <c r="AA786">
        <v>0</v>
      </c>
      <c r="AB786">
        <v>0</v>
      </c>
    </row>
    <row r="787" spans="1:28">
      <c r="A787" t="s">
        <v>3919</v>
      </c>
      <c r="B787" t="s">
        <v>3920</v>
      </c>
      <c r="D787">
        <v>0</v>
      </c>
      <c r="E787">
        <v>2.8477999999999999</v>
      </c>
      <c r="F787" t="s">
        <v>1369</v>
      </c>
      <c r="G787" t="s">
        <v>1382</v>
      </c>
      <c r="H787">
        <v>0</v>
      </c>
      <c r="I787">
        <v>0</v>
      </c>
      <c r="J787">
        <v>0</v>
      </c>
      <c r="L787">
        <v>0</v>
      </c>
      <c r="M787">
        <v>0</v>
      </c>
      <c r="N787">
        <v>10</v>
      </c>
      <c r="O787" t="s">
        <v>1370</v>
      </c>
      <c r="Q787" t="s">
        <v>1370</v>
      </c>
      <c r="R787" t="s">
        <v>1328</v>
      </c>
      <c r="S787">
        <v>0</v>
      </c>
      <c r="T787" t="s">
        <v>2262</v>
      </c>
      <c r="U787" t="s">
        <v>1372</v>
      </c>
      <c r="V787" t="s">
        <v>3921</v>
      </c>
      <c r="W787" t="s">
        <v>3922</v>
      </c>
      <c r="X787" t="s">
        <v>1374</v>
      </c>
      <c r="Y787" t="s">
        <v>1374</v>
      </c>
      <c r="Z787">
        <v>0</v>
      </c>
      <c r="AA787">
        <v>0</v>
      </c>
      <c r="AB787">
        <v>0</v>
      </c>
    </row>
    <row r="788" spans="1:28">
      <c r="A788" t="s">
        <v>3923</v>
      </c>
      <c r="B788" t="s">
        <v>3924</v>
      </c>
      <c r="D788">
        <v>0</v>
      </c>
      <c r="E788">
        <v>0.83519999999999994</v>
      </c>
      <c r="F788" t="s">
        <v>1369</v>
      </c>
      <c r="G788" t="s">
        <v>1382</v>
      </c>
      <c r="H788">
        <v>0</v>
      </c>
      <c r="I788">
        <v>0</v>
      </c>
      <c r="J788">
        <v>0</v>
      </c>
      <c r="L788">
        <v>0</v>
      </c>
      <c r="M788">
        <v>0</v>
      </c>
      <c r="N788">
        <v>10</v>
      </c>
      <c r="O788" t="s">
        <v>1370</v>
      </c>
      <c r="Q788" t="s">
        <v>1370</v>
      </c>
      <c r="R788" t="s">
        <v>1328</v>
      </c>
      <c r="S788">
        <v>0</v>
      </c>
      <c r="T788" t="s">
        <v>2262</v>
      </c>
      <c r="U788" t="s">
        <v>1372</v>
      </c>
      <c r="V788" t="s">
        <v>3925</v>
      </c>
      <c r="W788" t="s">
        <v>3926</v>
      </c>
      <c r="X788" t="s">
        <v>1374</v>
      </c>
      <c r="Y788" t="s">
        <v>1374</v>
      </c>
      <c r="Z788">
        <v>0</v>
      </c>
      <c r="AA788">
        <v>0</v>
      </c>
      <c r="AB788">
        <v>0</v>
      </c>
    </row>
    <row r="789" spans="1:28">
      <c r="A789" t="s">
        <v>3927</v>
      </c>
      <c r="B789" t="s">
        <v>3928</v>
      </c>
      <c r="D789">
        <v>0</v>
      </c>
      <c r="E789">
        <v>1.0091999999999999</v>
      </c>
      <c r="F789" t="s">
        <v>1369</v>
      </c>
      <c r="G789" t="s">
        <v>1382</v>
      </c>
      <c r="H789">
        <v>0</v>
      </c>
      <c r="I789">
        <v>0</v>
      </c>
      <c r="J789">
        <v>0</v>
      </c>
      <c r="L789">
        <v>0</v>
      </c>
      <c r="M789">
        <v>0</v>
      </c>
      <c r="N789">
        <v>10</v>
      </c>
      <c r="O789" t="s">
        <v>1370</v>
      </c>
      <c r="Q789" t="s">
        <v>1370</v>
      </c>
      <c r="R789" t="s">
        <v>1328</v>
      </c>
      <c r="S789">
        <v>0</v>
      </c>
      <c r="T789" t="s">
        <v>2262</v>
      </c>
      <c r="U789" t="s">
        <v>1372</v>
      </c>
      <c r="V789" t="s">
        <v>3929</v>
      </c>
      <c r="W789" t="s">
        <v>3930</v>
      </c>
      <c r="X789" t="s">
        <v>1374</v>
      </c>
      <c r="Y789" t="s">
        <v>1374</v>
      </c>
      <c r="Z789">
        <v>0</v>
      </c>
      <c r="AA789">
        <v>0</v>
      </c>
      <c r="AB789">
        <v>0</v>
      </c>
    </row>
    <row r="790" spans="1:28">
      <c r="A790" t="s">
        <v>3931</v>
      </c>
      <c r="B790" t="s">
        <v>3932</v>
      </c>
      <c r="D790">
        <v>0</v>
      </c>
      <c r="E790">
        <v>1.4094</v>
      </c>
      <c r="F790" t="s">
        <v>1369</v>
      </c>
      <c r="G790" t="s">
        <v>1382</v>
      </c>
      <c r="H790">
        <v>0</v>
      </c>
      <c r="I790">
        <v>0</v>
      </c>
      <c r="J790">
        <v>0</v>
      </c>
      <c r="L790">
        <v>0</v>
      </c>
      <c r="M790">
        <v>0</v>
      </c>
      <c r="N790">
        <v>10</v>
      </c>
      <c r="O790" t="s">
        <v>1370</v>
      </c>
      <c r="Q790" t="s">
        <v>1370</v>
      </c>
      <c r="R790" t="s">
        <v>1328</v>
      </c>
      <c r="S790">
        <v>0</v>
      </c>
      <c r="T790" t="s">
        <v>2262</v>
      </c>
      <c r="U790" t="s">
        <v>1372</v>
      </c>
      <c r="V790" t="s">
        <v>3933</v>
      </c>
      <c r="W790" t="s">
        <v>3934</v>
      </c>
      <c r="X790" t="s">
        <v>1374</v>
      </c>
      <c r="Y790" t="s">
        <v>1374</v>
      </c>
      <c r="Z790">
        <v>0</v>
      </c>
      <c r="AA790">
        <v>0</v>
      </c>
      <c r="AB790">
        <v>0</v>
      </c>
    </row>
    <row r="791" spans="1:28">
      <c r="A791" t="s">
        <v>3935</v>
      </c>
      <c r="B791" t="s">
        <v>3936</v>
      </c>
      <c r="D791">
        <v>0</v>
      </c>
      <c r="E791">
        <v>1.4094</v>
      </c>
      <c r="F791" t="s">
        <v>1369</v>
      </c>
      <c r="G791" t="s">
        <v>1382</v>
      </c>
      <c r="H791">
        <v>0</v>
      </c>
      <c r="I791">
        <v>0</v>
      </c>
      <c r="J791">
        <v>0</v>
      </c>
      <c r="L791">
        <v>0</v>
      </c>
      <c r="M791">
        <v>0</v>
      </c>
      <c r="N791">
        <v>10</v>
      </c>
      <c r="O791" t="s">
        <v>1370</v>
      </c>
      <c r="Q791" t="s">
        <v>1370</v>
      </c>
      <c r="R791" t="s">
        <v>1328</v>
      </c>
      <c r="S791">
        <v>0</v>
      </c>
      <c r="T791" t="s">
        <v>2262</v>
      </c>
      <c r="U791" t="s">
        <v>1372</v>
      </c>
      <c r="V791" t="s">
        <v>3937</v>
      </c>
      <c r="W791" t="s">
        <v>3938</v>
      </c>
      <c r="X791" t="s">
        <v>1374</v>
      </c>
      <c r="Y791" t="s">
        <v>1374</v>
      </c>
      <c r="Z791">
        <v>0</v>
      </c>
      <c r="AA791">
        <v>0</v>
      </c>
      <c r="AB791">
        <v>0</v>
      </c>
    </row>
    <row r="792" spans="1:28">
      <c r="A792" t="s">
        <v>3939</v>
      </c>
      <c r="B792" t="s">
        <v>3940</v>
      </c>
      <c r="D792">
        <v>0</v>
      </c>
      <c r="E792">
        <v>1.5891999999999999</v>
      </c>
      <c r="F792" t="s">
        <v>1369</v>
      </c>
      <c r="G792" t="s">
        <v>1382</v>
      </c>
      <c r="H792">
        <v>0</v>
      </c>
      <c r="I792">
        <v>0</v>
      </c>
      <c r="J792">
        <v>0</v>
      </c>
      <c r="L792">
        <v>0</v>
      </c>
      <c r="M792">
        <v>0</v>
      </c>
      <c r="N792">
        <v>10</v>
      </c>
      <c r="O792" t="s">
        <v>1370</v>
      </c>
      <c r="Q792" t="s">
        <v>1370</v>
      </c>
      <c r="R792" t="s">
        <v>1328</v>
      </c>
      <c r="S792">
        <v>0</v>
      </c>
      <c r="T792" t="s">
        <v>2262</v>
      </c>
      <c r="U792" t="s">
        <v>1372</v>
      </c>
      <c r="V792" t="s">
        <v>3941</v>
      </c>
      <c r="W792" t="s">
        <v>3942</v>
      </c>
      <c r="X792" t="s">
        <v>1374</v>
      </c>
      <c r="Y792" t="s">
        <v>1374</v>
      </c>
      <c r="Z792">
        <v>0</v>
      </c>
      <c r="AA792">
        <v>0</v>
      </c>
      <c r="AB792">
        <v>0</v>
      </c>
    </row>
    <row r="793" spans="1:28">
      <c r="A793" t="s">
        <v>3943</v>
      </c>
      <c r="B793" t="s">
        <v>3944</v>
      </c>
      <c r="D793">
        <v>0</v>
      </c>
      <c r="E793">
        <v>1.7747999999999999</v>
      </c>
      <c r="F793" t="s">
        <v>1369</v>
      </c>
      <c r="G793" t="s">
        <v>1382</v>
      </c>
      <c r="H793">
        <v>0</v>
      </c>
      <c r="I793">
        <v>0</v>
      </c>
      <c r="J793">
        <v>0</v>
      </c>
      <c r="L793">
        <v>0</v>
      </c>
      <c r="M793">
        <v>0</v>
      </c>
      <c r="N793">
        <v>10</v>
      </c>
      <c r="O793" t="s">
        <v>1370</v>
      </c>
      <c r="Q793" t="s">
        <v>1370</v>
      </c>
      <c r="R793" t="s">
        <v>1328</v>
      </c>
      <c r="S793">
        <v>0</v>
      </c>
      <c r="T793" t="s">
        <v>2262</v>
      </c>
      <c r="U793" t="s">
        <v>1372</v>
      </c>
      <c r="V793" t="s">
        <v>3945</v>
      </c>
      <c r="W793" t="s">
        <v>3946</v>
      </c>
      <c r="X793" t="s">
        <v>1374</v>
      </c>
      <c r="Y793" t="s">
        <v>1374</v>
      </c>
      <c r="Z793">
        <v>0</v>
      </c>
      <c r="AA793">
        <v>0</v>
      </c>
      <c r="AB793">
        <v>0</v>
      </c>
    </row>
    <row r="794" spans="1:28">
      <c r="A794" t="s">
        <v>3947</v>
      </c>
      <c r="B794" t="s">
        <v>3948</v>
      </c>
      <c r="D794">
        <v>0</v>
      </c>
      <c r="E794">
        <v>1.9487999999999999</v>
      </c>
      <c r="F794" t="s">
        <v>1369</v>
      </c>
      <c r="G794" t="s">
        <v>1382</v>
      </c>
      <c r="H794">
        <v>0</v>
      </c>
      <c r="I794">
        <v>0</v>
      </c>
      <c r="J794">
        <v>0</v>
      </c>
      <c r="L794">
        <v>0</v>
      </c>
      <c r="M794">
        <v>0</v>
      </c>
      <c r="N794">
        <v>10</v>
      </c>
      <c r="O794" t="s">
        <v>1370</v>
      </c>
      <c r="Q794" t="s">
        <v>1370</v>
      </c>
      <c r="R794" t="s">
        <v>1328</v>
      </c>
      <c r="S794">
        <v>0</v>
      </c>
      <c r="T794" t="s">
        <v>2262</v>
      </c>
      <c r="U794" t="s">
        <v>1372</v>
      </c>
      <c r="V794" t="s">
        <v>3949</v>
      </c>
      <c r="W794" t="s">
        <v>3950</v>
      </c>
      <c r="X794" t="s">
        <v>1374</v>
      </c>
      <c r="Y794" t="s">
        <v>1374</v>
      </c>
      <c r="Z794">
        <v>0</v>
      </c>
      <c r="AA794">
        <v>0</v>
      </c>
      <c r="AB794">
        <v>0</v>
      </c>
    </row>
    <row r="795" spans="1:28">
      <c r="A795" t="s">
        <v>3951</v>
      </c>
      <c r="B795" t="s">
        <v>3952</v>
      </c>
      <c r="D795">
        <v>0</v>
      </c>
      <c r="E795">
        <v>2.1111999999999997</v>
      </c>
      <c r="F795" t="s">
        <v>1369</v>
      </c>
      <c r="G795" t="s">
        <v>1382</v>
      </c>
      <c r="H795">
        <v>0</v>
      </c>
      <c r="I795">
        <v>0</v>
      </c>
      <c r="J795">
        <v>0</v>
      </c>
      <c r="L795">
        <v>0</v>
      </c>
      <c r="M795">
        <v>0</v>
      </c>
      <c r="N795">
        <v>10</v>
      </c>
      <c r="O795" t="s">
        <v>1370</v>
      </c>
      <c r="Q795" t="s">
        <v>1370</v>
      </c>
      <c r="R795" t="s">
        <v>1328</v>
      </c>
      <c r="S795">
        <v>0</v>
      </c>
      <c r="T795" t="s">
        <v>2262</v>
      </c>
      <c r="U795" t="s">
        <v>1372</v>
      </c>
      <c r="V795" t="s">
        <v>3953</v>
      </c>
      <c r="W795" t="s">
        <v>3954</v>
      </c>
      <c r="X795" t="s">
        <v>1374</v>
      </c>
      <c r="Y795" t="s">
        <v>1374</v>
      </c>
      <c r="Z795">
        <v>0</v>
      </c>
      <c r="AA795">
        <v>0</v>
      </c>
      <c r="AB795">
        <v>0</v>
      </c>
    </row>
    <row r="796" spans="1:28">
      <c r="A796" t="s">
        <v>3955</v>
      </c>
      <c r="B796" t="s">
        <v>3956</v>
      </c>
      <c r="D796">
        <v>0</v>
      </c>
      <c r="E796">
        <v>2.4417999999999997</v>
      </c>
      <c r="F796" t="s">
        <v>1369</v>
      </c>
      <c r="G796" t="s">
        <v>1382</v>
      </c>
      <c r="H796">
        <v>0</v>
      </c>
      <c r="I796">
        <v>0</v>
      </c>
      <c r="J796">
        <v>0</v>
      </c>
      <c r="L796">
        <v>0</v>
      </c>
      <c r="M796">
        <v>0</v>
      </c>
      <c r="N796">
        <v>10</v>
      </c>
      <c r="O796" t="s">
        <v>1370</v>
      </c>
      <c r="Q796" t="s">
        <v>1370</v>
      </c>
      <c r="R796" t="s">
        <v>1328</v>
      </c>
      <c r="S796">
        <v>0</v>
      </c>
      <c r="T796" t="s">
        <v>2262</v>
      </c>
      <c r="U796" t="s">
        <v>1372</v>
      </c>
      <c r="V796" t="s">
        <v>3957</v>
      </c>
      <c r="W796" t="s">
        <v>3958</v>
      </c>
      <c r="X796" t="s">
        <v>1374</v>
      </c>
      <c r="Y796" t="s">
        <v>1374</v>
      </c>
      <c r="Z796">
        <v>0</v>
      </c>
      <c r="AA796">
        <v>0</v>
      </c>
      <c r="AB796">
        <v>0</v>
      </c>
    </row>
    <row r="797" spans="1:28">
      <c r="A797" t="s">
        <v>3959</v>
      </c>
      <c r="B797" t="s">
        <v>3960</v>
      </c>
      <c r="D797">
        <v>0</v>
      </c>
      <c r="E797">
        <v>2.8477999999999999</v>
      </c>
      <c r="F797" t="s">
        <v>1369</v>
      </c>
      <c r="G797" t="s">
        <v>1382</v>
      </c>
      <c r="H797">
        <v>0</v>
      </c>
      <c r="I797">
        <v>0</v>
      </c>
      <c r="J797">
        <v>0</v>
      </c>
      <c r="L797">
        <v>0</v>
      </c>
      <c r="M797">
        <v>0</v>
      </c>
      <c r="N797">
        <v>10</v>
      </c>
      <c r="O797" t="s">
        <v>1370</v>
      </c>
      <c r="Q797" t="s">
        <v>1370</v>
      </c>
      <c r="R797" t="s">
        <v>1328</v>
      </c>
      <c r="S797">
        <v>0</v>
      </c>
      <c r="T797" t="s">
        <v>2262</v>
      </c>
      <c r="U797" t="s">
        <v>1372</v>
      </c>
      <c r="V797" t="s">
        <v>3961</v>
      </c>
      <c r="W797" t="s">
        <v>3962</v>
      </c>
      <c r="X797" t="s">
        <v>1374</v>
      </c>
      <c r="Y797" t="s">
        <v>1374</v>
      </c>
      <c r="Z797">
        <v>0</v>
      </c>
      <c r="AA797">
        <v>0</v>
      </c>
      <c r="AB797">
        <v>0</v>
      </c>
    </row>
    <row r="798" spans="1:28">
      <c r="A798" t="s">
        <v>3963</v>
      </c>
      <c r="B798" t="s">
        <v>3964</v>
      </c>
      <c r="D798">
        <v>0</v>
      </c>
      <c r="E798">
        <v>218.37</v>
      </c>
      <c r="F798" t="s">
        <v>1369</v>
      </c>
      <c r="G798" t="s">
        <v>1616</v>
      </c>
      <c r="H798">
        <v>0</v>
      </c>
      <c r="I798">
        <v>0</v>
      </c>
      <c r="J798">
        <v>0</v>
      </c>
      <c r="L798">
        <v>0</v>
      </c>
      <c r="M798">
        <v>0</v>
      </c>
      <c r="N798">
        <v>150000</v>
      </c>
      <c r="O798" t="s">
        <v>1408</v>
      </c>
      <c r="Q798" t="s">
        <v>1408</v>
      </c>
      <c r="R798" t="s">
        <v>1328</v>
      </c>
      <c r="S798">
        <v>0</v>
      </c>
      <c r="T798" t="s">
        <v>2262</v>
      </c>
      <c r="U798" t="s">
        <v>1372</v>
      </c>
      <c r="V798" t="s">
        <v>3965</v>
      </c>
      <c r="W798" t="s">
        <v>3964</v>
      </c>
      <c r="X798" t="s">
        <v>1374</v>
      </c>
      <c r="Y798" t="s">
        <v>1374</v>
      </c>
      <c r="Z798">
        <v>0</v>
      </c>
      <c r="AA798">
        <v>0</v>
      </c>
      <c r="AB798">
        <v>0</v>
      </c>
    </row>
    <row r="799" spans="1:28">
      <c r="A799" t="s">
        <v>3966</v>
      </c>
      <c r="B799" t="s">
        <v>3967</v>
      </c>
      <c r="D799">
        <v>0</v>
      </c>
      <c r="E799">
        <v>230.55</v>
      </c>
      <c r="F799" t="s">
        <v>1369</v>
      </c>
      <c r="G799" t="s">
        <v>1616</v>
      </c>
      <c r="H799">
        <v>0</v>
      </c>
      <c r="I799">
        <v>0</v>
      </c>
      <c r="J799">
        <v>0</v>
      </c>
      <c r="L799">
        <v>0</v>
      </c>
      <c r="M799">
        <v>0</v>
      </c>
      <c r="N799">
        <v>150000</v>
      </c>
      <c r="O799" t="s">
        <v>1408</v>
      </c>
      <c r="Q799" t="s">
        <v>1408</v>
      </c>
      <c r="R799" t="s">
        <v>1328</v>
      </c>
      <c r="S799">
        <v>0</v>
      </c>
      <c r="T799" t="s">
        <v>2262</v>
      </c>
      <c r="U799" t="s">
        <v>1372</v>
      </c>
      <c r="V799" t="s">
        <v>3968</v>
      </c>
      <c r="W799" t="s">
        <v>3967</v>
      </c>
      <c r="X799" t="s">
        <v>1374</v>
      </c>
      <c r="Y799" t="s">
        <v>1374</v>
      </c>
      <c r="Z799">
        <v>0</v>
      </c>
      <c r="AA799">
        <v>0</v>
      </c>
      <c r="AB799">
        <v>0</v>
      </c>
    </row>
    <row r="800" spans="1:28">
      <c r="A800" t="s">
        <v>3969</v>
      </c>
      <c r="B800" t="s">
        <v>3970</v>
      </c>
      <c r="D800">
        <v>0</v>
      </c>
      <c r="E800">
        <v>119.19</v>
      </c>
      <c r="F800" t="s">
        <v>1369</v>
      </c>
      <c r="G800" t="s">
        <v>1616</v>
      </c>
      <c r="H800">
        <v>0</v>
      </c>
      <c r="I800">
        <v>0</v>
      </c>
      <c r="J800">
        <v>0</v>
      </c>
      <c r="L800">
        <v>0</v>
      </c>
      <c r="M800">
        <v>0</v>
      </c>
      <c r="N800">
        <v>150000</v>
      </c>
      <c r="O800" t="s">
        <v>1408</v>
      </c>
      <c r="Q800" t="s">
        <v>1408</v>
      </c>
      <c r="R800" t="s">
        <v>1328</v>
      </c>
      <c r="S800">
        <v>0</v>
      </c>
      <c r="T800" t="s">
        <v>2262</v>
      </c>
      <c r="U800" t="s">
        <v>1372</v>
      </c>
      <c r="V800" t="s">
        <v>3971</v>
      </c>
      <c r="W800" t="s">
        <v>3970</v>
      </c>
      <c r="X800" t="s">
        <v>1374</v>
      </c>
      <c r="Y800" t="s">
        <v>1374</v>
      </c>
      <c r="Z800">
        <v>0</v>
      </c>
      <c r="AA800">
        <v>0</v>
      </c>
      <c r="AB800">
        <v>0</v>
      </c>
    </row>
    <row r="801" spans="1:28">
      <c r="A801" t="s">
        <v>3972</v>
      </c>
      <c r="B801" t="s">
        <v>3973</v>
      </c>
      <c r="D801">
        <v>0</v>
      </c>
      <c r="E801">
        <v>331.47</v>
      </c>
      <c r="F801" t="s">
        <v>1369</v>
      </c>
      <c r="G801" t="s">
        <v>1616</v>
      </c>
      <c r="H801">
        <v>0</v>
      </c>
      <c r="I801">
        <v>0</v>
      </c>
      <c r="J801">
        <v>0</v>
      </c>
      <c r="L801">
        <v>0</v>
      </c>
      <c r="M801">
        <v>0</v>
      </c>
      <c r="N801">
        <v>150000</v>
      </c>
      <c r="O801" t="s">
        <v>1408</v>
      </c>
      <c r="Q801" t="s">
        <v>1408</v>
      </c>
      <c r="R801" t="s">
        <v>1328</v>
      </c>
      <c r="S801">
        <v>0</v>
      </c>
      <c r="T801" t="s">
        <v>2262</v>
      </c>
      <c r="U801" t="s">
        <v>1372</v>
      </c>
      <c r="V801" t="s">
        <v>3974</v>
      </c>
      <c r="W801" t="s">
        <v>3973</v>
      </c>
      <c r="X801" t="s">
        <v>1374</v>
      </c>
      <c r="Y801" t="s">
        <v>1374</v>
      </c>
      <c r="Z801">
        <v>0</v>
      </c>
      <c r="AA801">
        <v>0</v>
      </c>
      <c r="AB801">
        <v>0</v>
      </c>
    </row>
    <row r="802" spans="1:28">
      <c r="A802" t="s">
        <v>3975</v>
      </c>
      <c r="B802" t="s">
        <v>3976</v>
      </c>
      <c r="D802">
        <v>0</v>
      </c>
      <c r="E802">
        <v>50.46</v>
      </c>
      <c r="F802" t="s">
        <v>1369</v>
      </c>
      <c r="G802" t="s">
        <v>1616</v>
      </c>
      <c r="H802">
        <v>0</v>
      </c>
      <c r="I802">
        <v>0</v>
      </c>
      <c r="J802">
        <v>0</v>
      </c>
      <c r="L802">
        <v>0</v>
      </c>
      <c r="M802">
        <v>0</v>
      </c>
      <c r="N802">
        <v>150000</v>
      </c>
      <c r="O802" t="s">
        <v>1408</v>
      </c>
      <c r="Q802" t="s">
        <v>1408</v>
      </c>
      <c r="R802" t="s">
        <v>1328</v>
      </c>
      <c r="S802">
        <v>0</v>
      </c>
      <c r="T802" t="s">
        <v>2262</v>
      </c>
      <c r="U802" t="s">
        <v>1372</v>
      </c>
      <c r="V802" t="s">
        <v>3977</v>
      </c>
      <c r="W802" t="s">
        <v>3976</v>
      </c>
      <c r="X802" t="s">
        <v>1374</v>
      </c>
      <c r="Y802" t="s">
        <v>1374</v>
      </c>
      <c r="Z802">
        <v>0</v>
      </c>
      <c r="AA802">
        <v>0</v>
      </c>
      <c r="AB802">
        <v>0</v>
      </c>
    </row>
    <row r="803" spans="1:28">
      <c r="A803" t="s">
        <v>3978</v>
      </c>
      <c r="B803" t="s">
        <v>3979</v>
      </c>
      <c r="D803">
        <v>0</v>
      </c>
      <c r="E803">
        <v>50.46</v>
      </c>
      <c r="F803" t="s">
        <v>1369</v>
      </c>
      <c r="G803" t="s">
        <v>1616</v>
      </c>
      <c r="H803">
        <v>0</v>
      </c>
      <c r="I803">
        <v>0</v>
      </c>
      <c r="J803">
        <v>0</v>
      </c>
      <c r="L803">
        <v>0</v>
      </c>
      <c r="M803">
        <v>0</v>
      </c>
      <c r="N803">
        <v>150000</v>
      </c>
      <c r="O803" t="s">
        <v>1408</v>
      </c>
      <c r="Q803" t="s">
        <v>1408</v>
      </c>
      <c r="R803" t="s">
        <v>1328</v>
      </c>
      <c r="S803">
        <v>0</v>
      </c>
      <c r="T803" t="s">
        <v>2262</v>
      </c>
      <c r="U803" t="s">
        <v>1372</v>
      </c>
      <c r="V803" t="s">
        <v>3980</v>
      </c>
      <c r="W803" t="s">
        <v>3979</v>
      </c>
      <c r="X803" t="s">
        <v>1374</v>
      </c>
      <c r="Y803" t="s">
        <v>1374</v>
      </c>
      <c r="Z803">
        <v>0</v>
      </c>
      <c r="AA803">
        <v>0</v>
      </c>
      <c r="AB803">
        <v>0</v>
      </c>
    </row>
    <row r="804" spans="1:28">
      <c r="A804" t="s">
        <v>3981</v>
      </c>
      <c r="B804" t="s">
        <v>3982</v>
      </c>
      <c r="D804">
        <v>0</v>
      </c>
      <c r="E804">
        <v>50.46</v>
      </c>
      <c r="F804" t="s">
        <v>1369</v>
      </c>
      <c r="G804" t="s">
        <v>1616</v>
      </c>
      <c r="H804">
        <v>0</v>
      </c>
      <c r="I804">
        <v>0</v>
      </c>
      <c r="J804">
        <v>0</v>
      </c>
      <c r="L804">
        <v>0</v>
      </c>
      <c r="M804">
        <v>0</v>
      </c>
      <c r="N804">
        <v>150000</v>
      </c>
      <c r="O804" t="s">
        <v>1408</v>
      </c>
      <c r="Q804" t="s">
        <v>1408</v>
      </c>
      <c r="R804" t="s">
        <v>1328</v>
      </c>
      <c r="S804">
        <v>0</v>
      </c>
      <c r="T804" t="s">
        <v>2262</v>
      </c>
      <c r="U804" t="s">
        <v>1372</v>
      </c>
      <c r="V804" t="s">
        <v>3983</v>
      </c>
      <c r="W804" t="s">
        <v>3982</v>
      </c>
      <c r="X804" t="s">
        <v>1374</v>
      </c>
      <c r="Y804" t="s">
        <v>1374</v>
      </c>
      <c r="Z804">
        <v>0</v>
      </c>
      <c r="AA804">
        <v>0</v>
      </c>
      <c r="AB804">
        <v>0</v>
      </c>
    </row>
    <row r="805" spans="1:28">
      <c r="A805" t="s">
        <v>3984</v>
      </c>
      <c r="B805" t="s">
        <v>3985</v>
      </c>
      <c r="D805">
        <v>0</v>
      </c>
      <c r="E805">
        <v>50.46</v>
      </c>
      <c r="F805" t="s">
        <v>1369</v>
      </c>
      <c r="G805" t="s">
        <v>1616</v>
      </c>
      <c r="H805">
        <v>0</v>
      </c>
      <c r="I805">
        <v>0</v>
      </c>
      <c r="J805">
        <v>0</v>
      </c>
      <c r="L805">
        <v>0</v>
      </c>
      <c r="M805">
        <v>0</v>
      </c>
      <c r="N805">
        <v>150000</v>
      </c>
      <c r="O805" t="s">
        <v>1408</v>
      </c>
      <c r="Q805" t="s">
        <v>1408</v>
      </c>
      <c r="R805" t="s">
        <v>1328</v>
      </c>
      <c r="S805">
        <v>0</v>
      </c>
      <c r="T805" t="s">
        <v>2262</v>
      </c>
      <c r="U805" t="s">
        <v>1372</v>
      </c>
      <c r="V805" t="s">
        <v>3986</v>
      </c>
      <c r="W805" t="s">
        <v>3987</v>
      </c>
      <c r="X805" t="s">
        <v>1374</v>
      </c>
      <c r="Y805" t="s">
        <v>1374</v>
      </c>
      <c r="Z805">
        <v>0</v>
      </c>
      <c r="AA805">
        <v>0</v>
      </c>
      <c r="AB805">
        <v>0</v>
      </c>
    </row>
    <row r="806" spans="1:28">
      <c r="A806" t="s">
        <v>3988</v>
      </c>
      <c r="B806" t="s">
        <v>3989</v>
      </c>
      <c r="D806">
        <v>0</v>
      </c>
      <c r="E806">
        <v>50.46</v>
      </c>
      <c r="F806" t="s">
        <v>1369</v>
      </c>
      <c r="G806" t="s">
        <v>1616</v>
      </c>
      <c r="H806">
        <v>0</v>
      </c>
      <c r="I806">
        <v>0</v>
      </c>
      <c r="J806">
        <v>0</v>
      </c>
      <c r="L806">
        <v>0</v>
      </c>
      <c r="M806">
        <v>0</v>
      </c>
      <c r="N806">
        <v>150000</v>
      </c>
      <c r="O806" t="s">
        <v>1408</v>
      </c>
      <c r="Q806" t="s">
        <v>1408</v>
      </c>
      <c r="R806" t="s">
        <v>1328</v>
      </c>
      <c r="S806">
        <v>0</v>
      </c>
      <c r="T806" t="s">
        <v>2262</v>
      </c>
      <c r="U806" t="s">
        <v>1372</v>
      </c>
      <c r="V806" t="s">
        <v>3990</v>
      </c>
      <c r="W806" t="s">
        <v>3991</v>
      </c>
      <c r="X806" t="s">
        <v>1374</v>
      </c>
      <c r="Y806" t="s">
        <v>1374</v>
      </c>
      <c r="Z806">
        <v>0</v>
      </c>
      <c r="AA806">
        <v>0</v>
      </c>
      <c r="AB806">
        <v>0</v>
      </c>
    </row>
    <row r="807" spans="1:28">
      <c r="A807" t="s">
        <v>3992</v>
      </c>
      <c r="B807" t="s">
        <v>3993</v>
      </c>
      <c r="D807">
        <v>0</v>
      </c>
      <c r="E807">
        <v>9.8599999999999993E-2</v>
      </c>
      <c r="F807" t="s">
        <v>1369</v>
      </c>
      <c r="G807" t="s">
        <v>1382</v>
      </c>
      <c r="H807">
        <v>0</v>
      </c>
      <c r="I807">
        <v>0</v>
      </c>
      <c r="J807">
        <v>0</v>
      </c>
      <c r="L807">
        <v>0</v>
      </c>
      <c r="M807">
        <v>0</v>
      </c>
      <c r="N807">
        <v>1000</v>
      </c>
      <c r="O807" t="s">
        <v>1370</v>
      </c>
      <c r="Q807" t="s">
        <v>1370</v>
      </c>
      <c r="R807" t="s">
        <v>1328</v>
      </c>
      <c r="S807">
        <v>0</v>
      </c>
      <c r="T807" t="s">
        <v>2262</v>
      </c>
      <c r="U807" t="s">
        <v>1372</v>
      </c>
      <c r="V807" t="s">
        <v>3994</v>
      </c>
      <c r="W807" t="s">
        <v>3993</v>
      </c>
      <c r="X807" t="s">
        <v>1374</v>
      </c>
      <c r="Y807" t="s">
        <v>1374</v>
      </c>
      <c r="Z807">
        <v>0</v>
      </c>
      <c r="AA807">
        <v>0</v>
      </c>
      <c r="AB807">
        <v>0</v>
      </c>
    </row>
    <row r="808" spans="1:28">
      <c r="A808" t="s">
        <v>3995</v>
      </c>
      <c r="B808" t="s">
        <v>3996</v>
      </c>
      <c r="D808">
        <v>0</v>
      </c>
      <c r="E808">
        <v>8.1199999999999994E-2</v>
      </c>
      <c r="F808" t="s">
        <v>1369</v>
      </c>
      <c r="G808" t="s">
        <v>1382</v>
      </c>
      <c r="H808">
        <v>0</v>
      </c>
      <c r="I808">
        <v>0</v>
      </c>
      <c r="J808">
        <v>0</v>
      </c>
      <c r="L808">
        <v>0</v>
      </c>
      <c r="M808">
        <v>0</v>
      </c>
      <c r="N808">
        <v>1000</v>
      </c>
      <c r="O808" t="s">
        <v>1370</v>
      </c>
      <c r="Q808" t="s">
        <v>1370</v>
      </c>
      <c r="R808" t="s">
        <v>1328</v>
      </c>
      <c r="S808">
        <v>0</v>
      </c>
      <c r="T808" t="s">
        <v>2262</v>
      </c>
      <c r="U808" t="s">
        <v>1372</v>
      </c>
      <c r="V808" t="s">
        <v>3997</v>
      </c>
      <c r="W808" t="s">
        <v>3996</v>
      </c>
      <c r="X808" t="s">
        <v>1374</v>
      </c>
      <c r="Y808" t="s">
        <v>1374</v>
      </c>
      <c r="Z808">
        <v>0</v>
      </c>
      <c r="AA808">
        <v>0</v>
      </c>
      <c r="AB808">
        <v>0</v>
      </c>
    </row>
    <row r="809" spans="1:28">
      <c r="A809" t="s">
        <v>3998</v>
      </c>
      <c r="B809" t="s">
        <v>3999</v>
      </c>
      <c r="D809">
        <v>0</v>
      </c>
      <c r="E809">
        <v>4.6399999999999997E-2</v>
      </c>
      <c r="F809" t="s">
        <v>1369</v>
      </c>
      <c r="G809" t="s">
        <v>1382</v>
      </c>
      <c r="H809">
        <v>0</v>
      </c>
      <c r="I809">
        <v>0</v>
      </c>
      <c r="J809">
        <v>0</v>
      </c>
      <c r="L809">
        <v>0</v>
      </c>
      <c r="M809">
        <v>0</v>
      </c>
      <c r="N809">
        <v>1000</v>
      </c>
      <c r="O809" t="s">
        <v>1370</v>
      </c>
      <c r="Q809" t="s">
        <v>1370</v>
      </c>
      <c r="R809" t="s">
        <v>1328</v>
      </c>
      <c r="S809">
        <v>0</v>
      </c>
      <c r="T809" t="s">
        <v>2262</v>
      </c>
      <c r="U809" t="s">
        <v>1372</v>
      </c>
      <c r="V809" t="s">
        <v>4000</v>
      </c>
      <c r="W809" t="s">
        <v>3999</v>
      </c>
      <c r="X809" t="s">
        <v>1374</v>
      </c>
      <c r="Y809" t="s">
        <v>1374</v>
      </c>
      <c r="Z809">
        <v>0</v>
      </c>
      <c r="AA809">
        <v>0</v>
      </c>
      <c r="AB809">
        <v>0</v>
      </c>
    </row>
    <row r="810" spans="1:28">
      <c r="A810" t="s">
        <v>4001</v>
      </c>
      <c r="B810" t="s">
        <v>4002</v>
      </c>
      <c r="D810">
        <v>0</v>
      </c>
      <c r="E810">
        <v>4.6399999999999997E-2</v>
      </c>
      <c r="F810" t="s">
        <v>1369</v>
      </c>
      <c r="G810" t="s">
        <v>1382</v>
      </c>
      <c r="H810">
        <v>0</v>
      </c>
      <c r="I810">
        <v>0</v>
      </c>
      <c r="J810">
        <v>0</v>
      </c>
      <c r="L810">
        <v>0</v>
      </c>
      <c r="M810">
        <v>0</v>
      </c>
      <c r="N810">
        <v>1000</v>
      </c>
      <c r="O810" t="s">
        <v>1370</v>
      </c>
      <c r="Q810" t="s">
        <v>1370</v>
      </c>
      <c r="R810" t="s">
        <v>1328</v>
      </c>
      <c r="S810">
        <v>0</v>
      </c>
      <c r="T810" t="s">
        <v>2262</v>
      </c>
      <c r="U810" t="s">
        <v>1372</v>
      </c>
      <c r="V810" t="s">
        <v>4003</v>
      </c>
      <c r="W810" t="s">
        <v>4002</v>
      </c>
      <c r="X810" t="s">
        <v>1374</v>
      </c>
      <c r="Y810" t="s">
        <v>1374</v>
      </c>
      <c r="Z810">
        <v>0</v>
      </c>
      <c r="AA810">
        <v>0</v>
      </c>
      <c r="AB810">
        <v>0</v>
      </c>
    </row>
    <row r="811" spans="1:28">
      <c r="A811" t="s">
        <v>4004</v>
      </c>
      <c r="B811" t="s">
        <v>4005</v>
      </c>
      <c r="D811">
        <v>0</v>
      </c>
      <c r="E811">
        <v>4.6399999999999997E-2</v>
      </c>
      <c r="F811" t="s">
        <v>1369</v>
      </c>
      <c r="G811" t="s">
        <v>1382</v>
      </c>
      <c r="H811">
        <v>0</v>
      </c>
      <c r="I811">
        <v>0</v>
      </c>
      <c r="J811">
        <v>0</v>
      </c>
      <c r="L811">
        <v>0</v>
      </c>
      <c r="M811">
        <v>0</v>
      </c>
      <c r="N811">
        <v>1000</v>
      </c>
      <c r="O811" t="s">
        <v>1370</v>
      </c>
      <c r="Q811" t="s">
        <v>1370</v>
      </c>
      <c r="R811" t="s">
        <v>1328</v>
      </c>
      <c r="S811">
        <v>0</v>
      </c>
      <c r="T811" t="s">
        <v>2262</v>
      </c>
      <c r="U811" t="s">
        <v>1372</v>
      </c>
      <c r="V811" t="s">
        <v>4006</v>
      </c>
      <c r="W811" t="s">
        <v>4005</v>
      </c>
      <c r="X811" t="s">
        <v>1374</v>
      </c>
      <c r="Y811" t="s">
        <v>1374</v>
      </c>
      <c r="Z811">
        <v>0</v>
      </c>
      <c r="AA811">
        <v>0</v>
      </c>
      <c r="AB811">
        <v>0</v>
      </c>
    </row>
    <row r="812" spans="1:28">
      <c r="A812" t="s">
        <v>4007</v>
      </c>
      <c r="B812" t="s">
        <v>4008</v>
      </c>
      <c r="D812">
        <v>0</v>
      </c>
      <c r="E812">
        <v>5.8000000000000003E-2</v>
      </c>
      <c r="F812" t="s">
        <v>1369</v>
      </c>
      <c r="G812" t="s">
        <v>1382</v>
      </c>
      <c r="H812">
        <v>0</v>
      </c>
      <c r="I812">
        <v>0</v>
      </c>
      <c r="J812">
        <v>0</v>
      </c>
      <c r="L812">
        <v>0</v>
      </c>
      <c r="M812">
        <v>0</v>
      </c>
      <c r="N812">
        <v>200</v>
      </c>
      <c r="O812" t="s">
        <v>1370</v>
      </c>
      <c r="Q812" t="s">
        <v>1370</v>
      </c>
      <c r="R812" t="s">
        <v>1328</v>
      </c>
      <c r="S812">
        <v>0</v>
      </c>
      <c r="T812" t="s">
        <v>2262</v>
      </c>
      <c r="U812" t="s">
        <v>1372</v>
      </c>
      <c r="V812" t="s">
        <v>4009</v>
      </c>
      <c r="W812" t="s">
        <v>4010</v>
      </c>
      <c r="X812" t="s">
        <v>1374</v>
      </c>
      <c r="Y812" t="s">
        <v>1374</v>
      </c>
      <c r="Z812">
        <v>0</v>
      </c>
      <c r="AA812">
        <v>0</v>
      </c>
      <c r="AB812">
        <v>0</v>
      </c>
    </row>
    <row r="813" spans="1:28">
      <c r="A813" t="s">
        <v>4011</v>
      </c>
      <c r="B813" t="s">
        <v>4012</v>
      </c>
      <c r="D813">
        <v>0</v>
      </c>
      <c r="E813">
        <v>5.8000000000000003E-2</v>
      </c>
      <c r="F813" t="s">
        <v>1369</v>
      </c>
      <c r="G813" t="s">
        <v>1382</v>
      </c>
      <c r="H813">
        <v>0</v>
      </c>
      <c r="I813">
        <v>0</v>
      </c>
      <c r="J813">
        <v>0</v>
      </c>
      <c r="L813">
        <v>0</v>
      </c>
      <c r="M813">
        <v>0</v>
      </c>
      <c r="N813">
        <v>200</v>
      </c>
      <c r="O813" t="s">
        <v>1370</v>
      </c>
      <c r="Q813" t="s">
        <v>1370</v>
      </c>
      <c r="R813" t="s">
        <v>1328</v>
      </c>
      <c r="S813">
        <v>0</v>
      </c>
      <c r="T813" t="s">
        <v>2262</v>
      </c>
      <c r="U813" t="s">
        <v>1372</v>
      </c>
      <c r="V813" t="s">
        <v>4013</v>
      </c>
      <c r="W813" t="s">
        <v>4014</v>
      </c>
      <c r="X813" t="s">
        <v>1374</v>
      </c>
      <c r="Y813" t="s">
        <v>1374</v>
      </c>
      <c r="Z813">
        <v>0</v>
      </c>
      <c r="AA813">
        <v>0</v>
      </c>
      <c r="AB813">
        <v>0</v>
      </c>
    </row>
    <row r="814" spans="1:28">
      <c r="A814" t="s">
        <v>4015</v>
      </c>
      <c r="B814" t="s">
        <v>4016</v>
      </c>
      <c r="D814">
        <v>0</v>
      </c>
      <c r="E814">
        <v>6.9000000000000006E-2</v>
      </c>
      <c r="F814" t="s">
        <v>1369</v>
      </c>
      <c r="G814" t="s">
        <v>1382</v>
      </c>
      <c r="H814">
        <v>0</v>
      </c>
      <c r="I814">
        <v>0</v>
      </c>
      <c r="J814">
        <v>0</v>
      </c>
      <c r="L814">
        <v>0</v>
      </c>
      <c r="M814">
        <v>0</v>
      </c>
      <c r="N814">
        <v>1000</v>
      </c>
      <c r="O814" t="s">
        <v>1370</v>
      </c>
      <c r="Q814" t="s">
        <v>1370</v>
      </c>
      <c r="R814" t="s">
        <v>1328</v>
      </c>
      <c r="S814">
        <v>0</v>
      </c>
      <c r="T814" t="s">
        <v>2262</v>
      </c>
      <c r="U814" t="s">
        <v>1372</v>
      </c>
      <c r="V814" t="s">
        <v>4017</v>
      </c>
      <c r="W814" t="s">
        <v>4016</v>
      </c>
      <c r="X814" t="s">
        <v>1374</v>
      </c>
      <c r="Y814" t="s">
        <v>1374</v>
      </c>
      <c r="Z814">
        <v>0</v>
      </c>
      <c r="AA814">
        <v>0</v>
      </c>
      <c r="AB814">
        <v>0</v>
      </c>
    </row>
    <row r="815" spans="1:28">
      <c r="A815" t="s">
        <v>4018</v>
      </c>
      <c r="B815" t="s">
        <v>4019</v>
      </c>
      <c r="D815">
        <v>0</v>
      </c>
      <c r="E815">
        <v>0.69</v>
      </c>
      <c r="F815" t="s">
        <v>1369</v>
      </c>
      <c r="G815" t="s">
        <v>1382</v>
      </c>
      <c r="H815">
        <v>0</v>
      </c>
      <c r="I815">
        <v>0</v>
      </c>
      <c r="J815">
        <v>0</v>
      </c>
      <c r="L815">
        <v>0</v>
      </c>
      <c r="M815">
        <v>0</v>
      </c>
      <c r="N815">
        <v>1000</v>
      </c>
      <c r="O815" t="s">
        <v>1370</v>
      </c>
      <c r="Q815" t="s">
        <v>1370</v>
      </c>
      <c r="R815" t="s">
        <v>1328</v>
      </c>
      <c r="S815">
        <v>0</v>
      </c>
      <c r="T815" t="s">
        <v>2262</v>
      </c>
      <c r="U815" t="s">
        <v>1372</v>
      </c>
      <c r="V815" t="s">
        <v>4020</v>
      </c>
      <c r="W815" t="s">
        <v>4019</v>
      </c>
      <c r="X815" t="s">
        <v>1374</v>
      </c>
      <c r="Y815" t="s">
        <v>1374</v>
      </c>
      <c r="Z815">
        <v>0</v>
      </c>
      <c r="AA815">
        <v>0</v>
      </c>
      <c r="AB815">
        <v>0</v>
      </c>
    </row>
    <row r="816" spans="1:28">
      <c r="A816" t="s">
        <v>4021</v>
      </c>
      <c r="B816" t="s">
        <v>4022</v>
      </c>
      <c r="D816">
        <v>0</v>
      </c>
      <c r="E816">
        <v>1.74</v>
      </c>
      <c r="F816" t="s">
        <v>1369</v>
      </c>
      <c r="G816" t="s">
        <v>1382</v>
      </c>
      <c r="H816">
        <v>0</v>
      </c>
      <c r="I816">
        <v>0</v>
      </c>
      <c r="J816">
        <v>0</v>
      </c>
      <c r="L816">
        <v>0</v>
      </c>
      <c r="M816">
        <v>0</v>
      </c>
      <c r="N816">
        <v>25</v>
      </c>
      <c r="O816" t="s">
        <v>1377</v>
      </c>
      <c r="Q816" t="s">
        <v>1377</v>
      </c>
      <c r="R816" t="s">
        <v>1328</v>
      </c>
      <c r="S816">
        <v>0</v>
      </c>
      <c r="T816" t="s">
        <v>2262</v>
      </c>
      <c r="U816" t="s">
        <v>1372</v>
      </c>
      <c r="V816" t="s">
        <v>4023</v>
      </c>
      <c r="W816" t="s">
        <v>4022</v>
      </c>
      <c r="X816" t="s">
        <v>1374</v>
      </c>
      <c r="Y816" t="s">
        <v>1374</v>
      </c>
      <c r="Z816">
        <v>0</v>
      </c>
      <c r="AA816">
        <v>0</v>
      </c>
      <c r="AB816">
        <v>0</v>
      </c>
    </row>
    <row r="817" spans="1:28">
      <c r="A817" t="s">
        <v>4024</v>
      </c>
      <c r="B817" t="s">
        <v>4025</v>
      </c>
      <c r="D817">
        <v>0</v>
      </c>
      <c r="E817">
        <v>1.74</v>
      </c>
      <c r="F817" t="s">
        <v>1369</v>
      </c>
      <c r="G817" t="s">
        <v>1382</v>
      </c>
      <c r="H817">
        <v>0</v>
      </c>
      <c r="I817">
        <v>0</v>
      </c>
      <c r="J817">
        <v>0</v>
      </c>
      <c r="L817">
        <v>0</v>
      </c>
      <c r="M817">
        <v>0</v>
      </c>
      <c r="N817">
        <v>25</v>
      </c>
      <c r="O817" t="s">
        <v>1377</v>
      </c>
      <c r="Q817" t="s">
        <v>1377</v>
      </c>
      <c r="R817" t="s">
        <v>1328</v>
      </c>
      <c r="S817">
        <v>0</v>
      </c>
      <c r="T817" t="s">
        <v>2262</v>
      </c>
      <c r="U817" t="s">
        <v>1372</v>
      </c>
      <c r="V817" t="s">
        <v>4026</v>
      </c>
      <c r="W817" t="s">
        <v>4025</v>
      </c>
      <c r="X817" t="s">
        <v>1374</v>
      </c>
      <c r="Y817" t="s">
        <v>1374</v>
      </c>
      <c r="Z817">
        <v>0</v>
      </c>
      <c r="AA817">
        <v>0</v>
      </c>
      <c r="AB817">
        <v>0</v>
      </c>
    </row>
    <row r="818" spans="1:28">
      <c r="A818" t="s">
        <v>4027</v>
      </c>
      <c r="B818" t="s">
        <v>4028</v>
      </c>
      <c r="D818">
        <v>0</v>
      </c>
      <c r="E818">
        <v>1.74</v>
      </c>
      <c r="F818" t="s">
        <v>1369</v>
      </c>
      <c r="G818" t="s">
        <v>1382</v>
      </c>
      <c r="H818">
        <v>0</v>
      </c>
      <c r="I818">
        <v>0</v>
      </c>
      <c r="J818">
        <v>0</v>
      </c>
      <c r="L818">
        <v>0</v>
      </c>
      <c r="M818">
        <v>0</v>
      </c>
      <c r="N818">
        <v>25</v>
      </c>
      <c r="O818" t="s">
        <v>1377</v>
      </c>
      <c r="Q818" t="s">
        <v>1377</v>
      </c>
      <c r="R818" t="s">
        <v>1328</v>
      </c>
      <c r="S818">
        <v>0</v>
      </c>
      <c r="T818" t="s">
        <v>2262</v>
      </c>
      <c r="U818" t="s">
        <v>1372</v>
      </c>
      <c r="V818" t="s">
        <v>4029</v>
      </c>
      <c r="W818" t="s">
        <v>4028</v>
      </c>
      <c r="X818" t="s">
        <v>1374</v>
      </c>
      <c r="Y818" t="s">
        <v>1374</v>
      </c>
      <c r="Z818">
        <v>0</v>
      </c>
      <c r="AA818">
        <v>0</v>
      </c>
      <c r="AB818">
        <v>0</v>
      </c>
    </row>
    <row r="819" spans="1:28">
      <c r="A819" t="s">
        <v>4030</v>
      </c>
      <c r="B819" t="s">
        <v>4031</v>
      </c>
      <c r="D819">
        <v>0</v>
      </c>
      <c r="E819">
        <v>1.74</v>
      </c>
      <c r="F819" t="s">
        <v>1369</v>
      </c>
      <c r="G819" t="s">
        <v>1382</v>
      </c>
      <c r="H819">
        <v>0</v>
      </c>
      <c r="I819">
        <v>0</v>
      </c>
      <c r="J819">
        <v>0</v>
      </c>
      <c r="L819">
        <v>0</v>
      </c>
      <c r="M819">
        <v>0</v>
      </c>
      <c r="N819">
        <v>25</v>
      </c>
      <c r="O819" t="s">
        <v>1377</v>
      </c>
      <c r="Q819" t="s">
        <v>1377</v>
      </c>
      <c r="R819" t="s">
        <v>1328</v>
      </c>
      <c r="S819">
        <v>0</v>
      </c>
      <c r="T819" t="s">
        <v>2262</v>
      </c>
      <c r="U819" t="s">
        <v>1372</v>
      </c>
      <c r="V819" t="s">
        <v>4032</v>
      </c>
      <c r="W819" t="s">
        <v>4031</v>
      </c>
      <c r="X819" t="s">
        <v>1374</v>
      </c>
      <c r="Y819" t="s">
        <v>1374</v>
      </c>
      <c r="Z819">
        <v>0</v>
      </c>
      <c r="AA819">
        <v>0</v>
      </c>
      <c r="AB819">
        <v>0</v>
      </c>
    </row>
    <row r="820" spans="1:28">
      <c r="A820" t="s">
        <v>4030</v>
      </c>
      <c r="B820" t="s">
        <v>4033</v>
      </c>
      <c r="D820">
        <v>0</v>
      </c>
      <c r="E820">
        <v>1.74</v>
      </c>
      <c r="F820" t="s">
        <v>1369</v>
      </c>
      <c r="G820" t="s">
        <v>1382</v>
      </c>
      <c r="H820">
        <v>0</v>
      </c>
      <c r="I820">
        <v>0</v>
      </c>
      <c r="J820">
        <v>0</v>
      </c>
      <c r="L820">
        <v>0</v>
      </c>
      <c r="M820">
        <v>0</v>
      </c>
      <c r="N820">
        <v>25</v>
      </c>
      <c r="O820" t="s">
        <v>1377</v>
      </c>
      <c r="Q820" t="s">
        <v>1377</v>
      </c>
      <c r="R820" t="s">
        <v>1328</v>
      </c>
      <c r="S820">
        <v>0</v>
      </c>
      <c r="T820" t="s">
        <v>2262</v>
      </c>
      <c r="U820" t="s">
        <v>1372</v>
      </c>
      <c r="V820" t="s">
        <v>4034</v>
      </c>
      <c r="W820" t="s">
        <v>4033</v>
      </c>
      <c r="X820" t="s">
        <v>1374</v>
      </c>
      <c r="Y820" t="s">
        <v>1374</v>
      </c>
      <c r="Z820">
        <v>0</v>
      </c>
      <c r="AA820">
        <v>0</v>
      </c>
      <c r="AB820">
        <v>0</v>
      </c>
    </row>
    <row r="821" spans="1:28">
      <c r="A821" t="s">
        <v>4035</v>
      </c>
      <c r="B821" t="s">
        <v>4036</v>
      </c>
      <c r="D821">
        <v>0</v>
      </c>
      <c r="E821">
        <v>0.18559999999999999</v>
      </c>
      <c r="F821" t="s">
        <v>1369</v>
      </c>
      <c r="G821" t="s">
        <v>1382</v>
      </c>
      <c r="H821">
        <v>0</v>
      </c>
      <c r="I821">
        <v>0</v>
      </c>
      <c r="J821">
        <v>0</v>
      </c>
      <c r="L821">
        <v>0</v>
      </c>
      <c r="M821">
        <v>0</v>
      </c>
      <c r="N821">
        <v>100</v>
      </c>
      <c r="O821" t="s">
        <v>1377</v>
      </c>
      <c r="Q821" t="s">
        <v>1377</v>
      </c>
      <c r="R821" t="s">
        <v>1328</v>
      </c>
      <c r="S821">
        <v>0</v>
      </c>
      <c r="T821" t="s">
        <v>2262</v>
      </c>
      <c r="U821" t="s">
        <v>1372</v>
      </c>
      <c r="V821" t="s">
        <v>4037</v>
      </c>
      <c r="W821" t="s">
        <v>4036</v>
      </c>
      <c r="X821" t="s">
        <v>1374</v>
      </c>
      <c r="Y821" t="s">
        <v>1374</v>
      </c>
      <c r="Z821">
        <v>0</v>
      </c>
      <c r="AA821">
        <v>0</v>
      </c>
      <c r="AB821">
        <v>0</v>
      </c>
    </row>
    <row r="822" spans="1:28">
      <c r="A822" t="s">
        <v>4038</v>
      </c>
      <c r="B822" t="s">
        <v>4039</v>
      </c>
      <c r="D822">
        <v>0</v>
      </c>
      <c r="E822">
        <v>0.08</v>
      </c>
      <c r="F822" t="s">
        <v>1369</v>
      </c>
      <c r="G822" t="s">
        <v>1382</v>
      </c>
      <c r="H822">
        <v>0</v>
      </c>
      <c r="I822">
        <v>0</v>
      </c>
      <c r="J822">
        <v>0</v>
      </c>
      <c r="L822">
        <v>0</v>
      </c>
      <c r="M822">
        <v>0</v>
      </c>
      <c r="N822">
        <v>250</v>
      </c>
      <c r="O822" t="s">
        <v>1377</v>
      </c>
      <c r="Q822" t="s">
        <v>1377</v>
      </c>
      <c r="R822" t="s">
        <v>1328</v>
      </c>
      <c r="S822">
        <v>0</v>
      </c>
      <c r="T822" t="s">
        <v>2262</v>
      </c>
      <c r="U822" t="s">
        <v>1372</v>
      </c>
      <c r="V822" t="s">
        <v>4040</v>
      </c>
      <c r="W822" t="s">
        <v>4041</v>
      </c>
      <c r="X822" t="s">
        <v>1374</v>
      </c>
      <c r="Y822" t="s">
        <v>1374</v>
      </c>
      <c r="Z822">
        <v>0</v>
      </c>
      <c r="AA822">
        <v>0</v>
      </c>
      <c r="AB822">
        <v>0</v>
      </c>
    </row>
    <row r="823" spans="1:28">
      <c r="A823" t="s">
        <v>4042</v>
      </c>
      <c r="B823" t="s">
        <v>4043</v>
      </c>
      <c r="D823">
        <v>0</v>
      </c>
      <c r="E823">
        <v>0.05</v>
      </c>
      <c r="F823" t="s">
        <v>1369</v>
      </c>
      <c r="G823" t="s">
        <v>1382</v>
      </c>
      <c r="H823">
        <v>0</v>
      </c>
      <c r="I823">
        <v>0</v>
      </c>
      <c r="J823">
        <v>0</v>
      </c>
      <c r="L823">
        <v>0</v>
      </c>
      <c r="M823">
        <v>0</v>
      </c>
      <c r="N823">
        <v>500</v>
      </c>
      <c r="O823" t="s">
        <v>1370</v>
      </c>
      <c r="Q823" t="s">
        <v>1370</v>
      </c>
      <c r="R823" t="s">
        <v>1328</v>
      </c>
      <c r="S823">
        <v>0</v>
      </c>
      <c r="T823" t="s">
        <v>2262</v>
      </c>
      <c r="U823" t="s">
        <v>1372</v>
      </c>
      <c r="V823" t="s">
        <v>4044</v>
      </c>
      <c r="W823" t="s">
        <v>4043</v>
      </c>
      <c r="X823" t="s">
        <v>1374</v>
      </c>
      <c r="Y823" t="s">
        <v>1374</v>
      </c>
      <c r="Z823">
        <v>0</v>
      </c>
      <c r="AA823">
        <v>0</v>
      </c>
      <c r="AB823">
        <v>0</v>
      </c>
    </row>
    <row r="824" spans="1:28">
      <c r="A824" t="s">
        <v>4045</v>
      </c>
      <c r="B824" t="s">
        <v>4046</v>
      </c>
      <c r="D824">
        <v>0</v>
      </c>
      <c r="E824">
        <v>0.29580000000000001</v>
      </c>
      <c r="F824" t="s">
        <v>1369</v>
      </c>
      <c r="G824" t="s">
        <v>1382</v>
      </c>
      <c r="H824">
        <v>0</v>
      </c>
      <c r="I824">
        <v>0</v>
      </c>
      <c r="J824">
        <v>0</v>
      </c>
      <c r="L824">
        <v>0</v>
      </c>
      <c r="M824">
        <v>0</v>
      </c>
      <c r="N824">
        <v>50</v>
      </c>
      <c r="O824" t="s">
        <v>1377</v>
      </c>
      <c r="Q824" t="s">
        <v>1377</v>
      </c>
      <c r="R824" t="s">
        <v>1328</v>
      </c>
      <c r="S824">
        <v>0</v>
      </c>
      <c r="T824" t="s">
        <v>2262</v>
      </c>
      <c r="U824" t="s">
        <v>1372</v>
      </c>
      <c r="V824" t="s">
        <v>4047</v>
      </c>
      <c r="W824" t="s">
        <v>4046</v>
      </c>
      <c r="X824" t="s">
        <v>1374</v>
      </c>
      <c r="Y824" t="s">
        <v>1374</v>
      </c>
      <c r="Z824">
        <v>0</v>
      </c>
      <c r="AA824">
        <v>0</v>
      </c>
      <c r="AB824">
        <v>0</v>
      </c>
    </row>
    <row r="825" spans="1:28">
      <c r="A825" t="s">
        <v>4048</v>
      </c>
      <c r="B825" t="s">
        <v>4049</v>
      </c>
      <c r="D825">
        <v>0</v>
      </c>
      <c r="E825">
        <v>0.29580000000000001</v>
      </c>
      <c r="F825" t="s">
        <v>1369</v>
      </c>
      <c r="G825" t="s">
        <v>1382</v>
      </c>
      <c r="H825">
        <v>0</v>
      </c>
      <c r="I825">
        <v>0</v>
      </c>
      <c r="J825">
        <v>0</v>
      </c>
      <c r="L825">
        <v>0</v>
      </c>
      <c r="M825">
        <v>0</v>
      </c>
      <c r="N825">
        <v>50</v>
      </c>
      <c r="O825" t="s">
        <v>1377</v>
      </c>
      <c r="Q825" t="s">
        <v>1377</v>
      </c>
      <c r="R825" t="s">
        <v>1328</v>
      </c>
      <c r="S825">
        <v>0</v>
      </c>
      <c r="T825" t="s">
        <v>2262</v>
      </c>
      <c r="U825" t="s">
        <v>1372</v>
      </c>
      <c r="V825" t="s">
        <v>4050</v>
      </c>
      <c r="W825" t="s">
        <v>4049</v>
      </c>
      <c r="X825" t="s">
        <v>1374</v>
      </c>
      <c r="Y825" t="s">
        <v>1374</v>
      </c>
      <c r="Z825">
        <v>0</v>
      </c>
      <c r="AA825">
        <v>0</v>
      </c>
      <c r="AB825">
        <v>0</v>
      </c>
    </row>
    <row r="826" spans="1:28">
      <c r="A826" t="s">
        <v>4051</v>
      </c>
      <c r="B826" t="s">
        <v>4052</v>
      </c>
      <c r="D826">
        <v>0</v>
      </c>
      <c r="E826">
        <v>0.29580000000000001</v>
      </c>
      <c r="F826" t="s">
        <v>1369</v>
      </c>
      <c r="G826" t="s">
        <v>1382</v>
      </c>
      <c r="H826">
        <v>0</v>
      </c>
      <c r="I826">
        <v>0</v>
      </c>
      <c r="J826">
        <v>0</v>
      </c>
      <c r="L826">
        <v>0</v>
      </c>
      <c r="M826">
        <v>0</v>
      </c>
      <c r="N826">
        <v>50</v>
      </c>
      <c r="O826" t="s">
        <v>1377</v>
      </c>
      <c r="Q826" t="s">
        <v>1377</v>
      </c>
      <c r="R826" t="s">
        <v>1328</v>
      </c>
      <c r="S826">
        <v>0</v>
      </c>
      <c r="T826" t="s">
        <v>2262</v>
      </c>
      <c r="U826" t="s">
        <v>1372</v>
      </c>
      <c r="V826" t="s">
        <v>4053</v>
      </c>
      <c r="W826" t="s">
        <v>4052</v>
      </c>
      <c r="X826" t="s">
        <v>1374</v>
      </c>
      <c r="Y826" t="s">
        <v>1374</v>
      </c>
      <c r="Z826">
        <v>0</v>
      </c>
      <c r="AA826">
        <v>0</v>
      </c>
      <c r="AB826">
        <v>0</v>
      </c>
    </row>
    <row r="827" spans="1:28">
      <c r="A827" t="s">
        <v>4054</v>
      </c>
      <c r="B827" t="s">
        <v>4055</v>
      </c>
      <c r="D827">
        <v>0</v>
      </c>
      <c r="E827">
        <v>1.5833999999999999</v>
      </c>
      <c r="F827" t="s">
        <v>1369</v>
      </c>
      <c r="G827" t="s">
        <v>1382</v>
      </c>
      <c r="H827">
        <v>0</v>
      </c>
      <c r="I827">
        <v>0</v>
      </c>
      <c r="J827">
        <v>0</v>
      </c>
      <c r="L827">
        <v>0</v>
      </c>
      <c r="M827">
        <v>0</v>
      </c>
      <c r="N827">
        <v>25</v>
      </c>
      <c r="O827" t="s">
        <v>1377</v>
      </c>
      <c r="Q827" t="s">
        <v>1377</v>
      </c>
      <c r="R827" t="s">
        <v>1328</v>
      </c>
      <c r="S827">
        <v>0</v>
      </c>
      <c r="T827" t="s">
        <v>2262</v>
      </c>
      <c r="U827" t="s">
        <v>1372</v>
      </c>
      <c r="V827" t="s">
        <v>4056</v>
      </c>
      <c r="W827" t="s">
        <v>4055</v>
      </c>
      <c r="X827" t="s">
        <v>1374</v>
      </c>
      <c r="Y827" t="s">
        <v>1374</v>
      </c>
      <c r="Z827">
        <v>0</v>
      </c>
      <c r="AA827">
        <v>0</v>
      </c>
      <c r="AB827">
        <v>0</v>
      </c>
    </row>
    <row r="828" spans="1:28">
      <c r="A828" t="s">
        <v>4057</v>
      </c>
      <c r="B828" t="s">
        <v>4058</v>
      </c>
      <c r="D828">
        <v>0</v>
      </c>
      <c r="E828">
        <v>0.91639999999999999</v>
      </c>
      <c r="F828" t="s">
        <v>1369</v>
      </c>
      <c r="G828" t="s">
        <v>1370</v>
      </c>
      <c r="H828">
        <v>0</v>
      </c>
      <c r="I828">
        <v>0</v>
      </c>
      <c r="J828">
        <v>0</v>
      </c>
      <c r="L828">
        <v>0</v>
      </c>
      <c r="M828">
        <v>0</v>
      </c>
      <c r="N828">
        <v>1</v>
      </c>
      <c r="O828" t="s">
        <v>1377</v>
      </c>
      <c r="Q828" t="s">
        <v>1377</v>
      </c>
      <c r="R828" t="s">
        <v>1328</v>
      </c>
      <c r="S828">
        <v>0</v>
      </c>
      <c r="T828" t="s">
        <v>2262</v>
      </c>
      <c r="U828" t="s">
        <v>1372</v>
      </c>
      <c r="V828" t="s">
        <v>4059</v>
      </c>
      <c r="W828" t="s">
        <v>4058</v>
      </c>
      <c r="X828" t="s">
        <v>1374</v>
      </c>
      <c r="Y828" t="s">
        <v>1374</v>
      </c>
      <c r="Z828">
        <v>0</v>
      </c>
      <c r="AA828">
        <v>0</v>
      </c>
      <c r="AB828">
        <v>0</v>
      </c>
    </row>
    <row r="829" spans="1:28">
      <c r="A829" t="s">
        <v>4060</v>
      </c>
      <c r="B829" t="s">
        <v>4061</v>
      </c>
      <c r="D829">
        <v>0</v>
      </c>
      <c r="E829">
        <v>0.92</v>
      </c>
      <c r="F829" t="s">
        <v>1369</v>
      </c>
      <c r="G829" t="s">
        <v>1370</v>
      </c>
      <c r="H829">
        <v>0</v>
      </c>
      <c r="I829">
        <v>0</v>
      </c>
      <c r="J829">
        <v>0</v>
      </c>
      <c r="L829">
        <v>0</v>
      </c>
      <c r="M829">
        <v>0</v>
      </c>
      <c r="N829">
        <v>1</v>
      </c>
      <c r="O829" t="s">
        <v>1377</v>
      </c>
      <c r="Q829" t="s">
        <v>1377</v>
      </c>
      <c r="R829" t="s">
        <v>1328</v>
      </c>
      <c r="S829">
        <v>0</v>
      </c>
      <c r="T829" t="s">
        <v>2262</v>
      </c>
      <c r="U829" t="s">
        <v>1372</v>
      </c>
      <c r="V829" t="s">
        <v>4062</v>
      </c>
      <c r="W829" t="s">
        <v>4061</v>
      </c>
      <c r="X829" t="s">
        <v>1374</v>
      </c>
      <c r="Y829" t="s">
        <v>1374</v>
      </c>
      <c r="Z829">
        <v>0</v>
      </c>
      <c r="AA829">
        <v>0</v>
      </c>
      <c r="AB829">
        <v>0</v>
      </c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F324"/>
  <sheetViews>
    <sheetView topLeftCell="D1" zoomScale="107" zoomScaleNormal="107" workbookViewId="0">
      <selection activeCell="Q22" sqref="Q22"/>
    </sheetView>
  </sheetViews>
  <sheetFormatPr defaultColWidth="10.85546875" defaultRowHeight="15.75"/>
  <cols>
    <col min="1" max="1" width="10.85546875" style="373"/>
    <col min="2" max="2" width="35.7109375" style="368" customWidth="1"/>
    <col min="3" max="3" width="15.140625" style="368" customWidth="1"/>
    <col min="4" max="4" width="10.85546875" style="372"/>
    <col min="5" max="5" width="10.85546875" style="371"/>
    <col min="6" max="7" width="10.85546875" style="370"/>
    <col min="8" max="8" width="10.85546875" style="369"/>
    <col min="9" max="10" width="10.85546875" style="368"/>
    <col min="11" max="11" width="24.140625" style="368" customWidth="1"/>
    <col min="12" max="12" width="33.140625" style="368" customWidth="1"/>
    <col min="13" max="17" width="24.140625" style="368" customWidth="1"/>
    <col min="18" max="30" width="10.85546875" style="368"/>
    <col min="31" max="31" width="28.85546875" style="368" customWidth="1"/>
    <col min="32" max="32" width="16.42578125" style="368" customWidth="1"/>
    <col min="33" max="16384" width="10.85546875" style="368"/>
  </cols>
  <sheetData>
    <row r="1" spans="1:32" s="496" customFormat="1" ht="30.95" customHeight="1" thickBot="1">
      <c r="A1" s="501"/>
      <c r="B1" s="500" t="s">
        <v>151</v>
      </c>
      <c r="C1" s="500"/>
      <c r="D1" s="499" t="s">
        <v>152</v>
      </c>
      <c r="E1" s="498" t="s">
        <v>153</v>
      </c>
      <c r="F1" s="498" t="s">
        <v>154</v>
      </c>
      <c r="G1" s="498"/>
      <c r="H1" s="497" t="s">
        <v>155</v>
      </c>
      <c r="AF1" s="368"/>
    </row>
    <row r="2" spans="1:32" ht="17.100000000000001" customHeight="1">
      <c r="B2" s="438" t="s">
        <v>156</v>
      </c>
      <c r="C2" s="441">
        <v>4.5</v>
      </c>
      <c r="D2" s="440"/>
      <c r="E2" s="439"/>
      <c r="F2" s="438"/>
      <c r="G2" s="438"/>
      <c r="H2" s="438"/>
      <c r="AE2" s="490" t="s">
        <v>157</v>
      </c>
      <c r="AF2" s="490" t="s">
        <v>158</v>
      </c>
    </row>
    <row r="3" spans="1:32" ht="17.100000000000001" customHeight="1">
      <c r="A3" s="373" t="s">
        <v>159</v>
      </c>
      <c r="B3" s="438" t="s">
        <v>160</v>
      </c>
      <c r="C3" s="441">
        <v>4.5</v>
      </c>
      <c r="D3" s="440"/>
      <c r="E3" s="439"/>
      <c r="F3" s="438"/>
      <c r="G3" s="438"/>
      <c r="H3" s="438"/>
      <c r="J3" s="368">
        <v>0.2</v>
      </c>
      <c r="AE3" s="368" t="s">
        <v>161</v>
      </c>
      <c r="AF3" s="375">
        <v>5</v>
      </c>
    </row>
    <row r="4" spans="1:32" ht="17.100000000000001" customHeight="1">
      <c r="B4" s="438" t="s">
        <v>162</v>
      </c>
      <c r="C4" s="441">
        <v>4.8</v>
      </c>
      <c r="D4" s="440"/>
      <c r="E4" s="439"/>
      <c r="F4" s="438"/>
      <c r="G4" s="438"/>
      <c r="H4" s="438"/>
      <c r="AE4" s="368" t="s">
        <v>163</v>
      </c>
      <c r="AF4" s="375">
        <v>8.99</v>
      </c>
    </row>
    <row r="5" spans="1:32" ht="17.100000000000001" customHeight="1" thickBot="1">
      <c r="A5" s="373" t="s">
        <v>159</v>
      </c>
      <c r="B5" s="438" t="s">
        <v>164</v>
      </c>
      <c r="C5" s="441">
        <v>4.95</v>
      </c>
      <c r="D5" s="440"/>
      <c r="E5" s="439"/>
      <c r="F5" s="438"/>
      <c r="G5" s="438"/>
      <c r="H5" s="438"/>
      <c r="K5" s="368" t="s">
        <v>35</v>
      </c>
      <c r="L5" s="368" t="s">
        <v>40</v>
      </c>
      <c r="M5" s="368" t="s">
        <v>45</v>
      </c>
      <c r="N5" s="368" t="s">
        <v>49</v>
      </c>
      <c r="O5" s="368" t="s">
        <v>52</v>
      </c>
      <c r="P5" s="368" t="s">
        <v>165</v>
      </c>
      <c r="Q5" s="368" t="s">
        <v>166</v>
      </c>
      <c r="AE5" s="368" t="s">
        <v>167</v>
      </c>
      <c r="AF5" s="375">
        <v>6.56</v>
      </c>
    </row>
    <row r="6" spans="1:32" ht="17.100000000000001" customHeight="1" thickBot="1">
      <c r="A6" s="373">
        <v>2</v>
      </c>
      <c r="B6" s="438" t="s">
        <v>168</v>
      </c>
      <c r="C6" s="441">
        <v>4.96</v>
      </c>
      <c r="D6" s="440"/>
      <c r="E6" s="439"/>
      <c r="F6" s="438"/>
      <c r="G6" s="438"/>
      <c r="H6" s="438"/>
      <c r="J6" s="368" t="s">
        <v>169</v>
      </c>
      <c r="K6" s="460">
        <f>(K7*$J$3)+K7</f>
        <v>6.9126800000000008</v>
      </c>
      <c r="L6" s="459">
        <f t="shared" ref="L6:Q6" si="0">(L7*$J$3)+L7</f>
        <v>9.195433846153847</v>
      </c>
      <c r="M6" s="459">
        <f t="shared" si="0"/>
        <v>11.225424</v>
      </c>
      <c r="N6" s="459">
        <f t="shared" si="0"/>
        <v>14.193621818181816</v>
      </c>
      <c r="O6" s="459">
        <f t="shared" si="0"/>
        <v>19.220047999999998</v>
      </c>
      <c r="P6" s="459">
        <f t="shared" si="0"/>
        <v>23.311573333333339</v>
      </c>
      <c r="Q6" s="458">
        <f t="shared" si="0"/>
        <v>27.658285714285711</v>
      </c>
      <c r="AE6" s="368" t="s">
        <v>170</v>
      </c>
      <c r="AF6" s="375">
        <v>9.89</v>
      </c>
    </row>
    <row r="7" spans="1:32" ht="17.100000000000001" customHeight="1">
      <c r="B7" s="438" t="s">
        <v>161</v>
      </c>
      <c r="C7" s="441">
        <v>5</v>
      </c>
      <c r="D7" s="440"/>
      <c r="E7" s="439"/>
      <c r="F7" s="438"/>
      <c r="G7" s="438"/>
      <c r="H7" s="438"/>
      <c r="J7" s="368" t="s">
        <v>171</v>
      </c>
      <c r="K7" s="457">
        <f>D14</f>
        <v>5.7605666666666675</v>
      </c>
      <c r="L7" s="456">
        <f>D46</f>
        <v>7.6628615384615397</v>
      </c>
      <c r="M7" s="456">
        <f>D67</f>
        <v>9.3545200000000008</v>
      </c>
      <c r="N7" s="456">
        <f>D84</f>
        <v>11.82801818181818</v>
      </c>
      <c r="O7" s="456">
        <f>D97</f>
        <v>16.016706666666664</v>
      </c>
      <c r="P7" s="456">
        <f>D108</f>
        <v>19.426311111111115</v>
      </c>
      <c r="Q7" s="455">
        <f>D116</f>
        <v>23.048571428571424</v>
      </c>
      <c r="AE7" s="368" t="s">
        <v>172</v>
      </c>
      <c r="AF7" s="375">
        <v>6.58</v>
      </c>
    </row>
    <row r="8" spans="1:32" ht="17.100000000000001" customHeight="1" thickBot="1">
      <c r="B8" s="438" t="s">
        <v>173</v>
      </c>
      <c r="C8" s="441">
        <v>5</v>
      </c>
      <c r="D8" s="440"/>
      <c r="E8" s="439"/>
      <c r="F8" s="438"/>
      <c r="G8" s="438"/>
      <c r="H8" s="438"/>
      <c r="J8" s="368" t="s">
        <v>174</v>
      </c>
      <c r="K8" s="454">
        <f>H14</f>
        <v>2</v>
      </c>
      <c r="L8" s="452">
        <f>H46</f>
        <v>1.8126000000000007</v>
      </c>
      <c r="M8" s="453">
        <f>H67</f>
        <v>1.7199999999999989</v>
      </c>
      <c r="N8" s="706">
        <f>H84</f>
        <v>2.6012000000000004</v>
      </c>
      <c r="O8" s="452">
        <f>H97</f>
        <v>3.8361999999999998</v>
      </c>
      <c r="P8" s="452">
        <f>H108</f>
        <v>1.8399999999999999</v>
      </c>
      <c r="Q8" s="451">
        <f>H116</f>
        <v>4.07</v>
      </c>
      <c r="AE8" s="368" t="s">
        <v>175</v>
      </c>
      <c r="AF8" s="375">
        <v>10.19</v>
      </c>
    </row>
    <row r="9" spans="1:32" ht="17.100000000000001" customHeight="1" thickTop="1" thickBot="1">
      <c r="B9" s="438" t="s">
        <v>176</v>
      </c>
      <c r="C9" s="441">
        <v>5</v>
      </c>
      <c r="D9" s="440"/>
      <c r="E9" s="439"/>
      <c r="F9" s="438"/>
      <c r="G9" s="438"/>
      <c r="H9" s="438"/>
      <c r="J9" s="368" t="s">
        <v>177</v>
      </c>
      <c r="K9" s="450">
        <v>1</v>
      </c>
      <c r="L9" s="449">
        <v>2</v>
      </c>
      <c r="M9" s="448">
        <v>3</v>
      </c>
      <c r="N9" s="447">
        <v>4</v>
      </c>
      <c r="O9" s="446">
        <v>5</v>
      </c>
      <c r="P9" s="445">
        <v>6</v>
      </c>
      <c r="Q9" s="444">
        <v>7</v>
      </c>
      <c r="AE9" s="368" t="s">
        <v>178</v>
      </c>
      <c r="AF9" s="375">
        <v>6.93</v>
      </c>
    </row>
    <row r="10" spans="1:32" ht="17.100000000000001" customHeight="1">
      <c r="A10" s="373" t="s">
        <v>12</v>
      </c>
      <c r="B10" s="438" t="s">
        <v>179</v>
      </c>
      <c r="C10" s="441">
        <v>5.8511999999999995</v>
      </c>
      <c r="D10" s="440"/>
      <c r="E10" s="439"/>
      <c r="F10" s="438"/>
      <c r="G10" s="438"/>
      <c r="H10" s="438"/>
      <c r="K10" s="424" t="str" cm="1">
        <f t="array" ref="K10:K39">B2:B31</f>
        <v>Texstyle Kellnscreen</v>
      </c>
      <c r="L10" s="435" t="str" cm="1">
        <f t="array" ref="L10:L35">B32:B57</f>
        <v>Shaw Aventus 3%</v>
      </c>
      <c r="M10" s="429" t="str" cm="1">
        <f t="array" ref="M10:M28">B59:B77</f>
        <v>Alpha INT Vaucluse B/O</v>
      </c>
      <c r="N10" s="708" t="str" cm="1">
        <f t="array" ref="N10:N20">B78:B88</f>
        <v>Texstyle Gala B/O</v>
      </c>
      <c r="O10" s="392" t="str" cm="1">
        <f t="array" ref="O10:O24">B89:B103</f>
        <v>Shaw Chatsworth B/O</v>
      </c>
      <c r="P10" s="437" t="str" cm="1">
        <f t="array" ref="P10:P18">B104:B112</f>
        <v>Uniline Spectrum 3%</v>
      </c>
      <c r="Q10" s="443" t="str" cm="1">
        <f t="array" ref="Q10:Q16">B113:B119</f>
        <v>HD Escreen Koolback 5%</v>
      </c>
      <c r="AE10" s="368" t="s">
        <v>180</v>
      </c>
      <c r="AF10" s="375">
        <v>8.8800000000000008</v>
      </c>
    </row>
    <row r="11" spans="1:32" ht="17.100000000000001" customHeight="1">
      <c r="A11" s="373">
        <v>5</v>
      </c>
      <c r="B11" s="467" t="s">
        <v>181</v>
      </c>
      <c r="C11" s="441">
        <v>5.9147999999999996</v>
      </c>
      <c r="D11" s="440"/>
      <c r="E11" s="439"/>
      <c r="F11" s="438"/>
      <c r="G11" s="438"/>
      <c r="H11" s="438"/>
      <c r="K11" s="424" t="str">
        <v>Texstyle Solitare B/O</v>
      </c>
      <c r="L11" s="418" t="str">
        <v>Alpha XT2 Polyester 2x2 Screen 5%</v>
      </c>
      <c r="M11" s="429" t="str">
        <v>Shaw New Palm Beach L/F</v>
      </c>
      <c r="N11" s="707" t="str">
        <v>HD Chester Blockout</v>
      </c>
      <c r="O11" s="392" t="str">
        <v>Shaw Linesque B/O</v>
      </c>
      <c r="P11" s="437" t="str">
        <v>Shaw Urban Shade</v>
      </c>
      <c r="Q11" s="443" t="str">
        <v>HD Stance</v>
      </c>
      <c r="AE11" s="368" t="s">
        <v>182</v>
      </c>
      <c r="AF11" s="375">
        <v>8.8800000000000008</v>
      </c>
    </row>
    <row r="12" spans="1:32" ht="17.100000000000001" customHeight="1">
      <c r="B12" s="438" t="s">
        <v>183</v>
      </c>
      <c r="C12" s="441">
        <v>5.67</v>
      </c>
      <c r="D12" s="440"/>
      <c r="E12" s="439"/>
      <c r="F12" s="473"/>
      <c r="G12" s="473"/>
      <c r="H12" s="438"/>
      <c r="K12" s="424" t="str">
        <v>Defab Solashadow D-View 10%</v>
      </c>
      <c r="L12" s="418" t="str">
        <v>Unline Belica L/F</v>
      </c>
      <c r="M12" s="429" t="str">
        <v>Alpha INT Platinum Screen 3%</v>
      </c>
      <c r="N12" s="707" t="str">
        <v>HD Petra Blockout</v>
      </c>
      <c r="O12" s="392" t="str">
        <v>Shaw Envirovision</v>
      </c>
      <c r="P12" s="437" t="str">
        <v>HD Baltic Plus Blockout</v>
      </c>
      <c r="Q12" s="443" t="str">
        <v>HD Willandra Blockout</v>
      </c>
      <c r="AE12" s="368" t="s">
        <v>184</v>
      </c>
      <c r="AF12" s="375">
        <v>6.33</v>
      </c>
    </row>
    <row r="13" spans="1:32" ht="17.100000000000001" customHeight="1">
      <c r="B13" s="467" t="s">
        <v>181</v>
      </c>
      <c r="C13" s="441">
        <v>6.1268000000000002</v>
      </c>
      <c r="D13" s="440"/>
      <c r="E13" s="439"/>
      <c r="F13" s="438"/>
      <c r="G13" s="438"/>
      <c r="H13" s="438"/>
      <c r="K13" s="424" t="str">
        <v>Uniline Sunset B/O</v>
      </c>
      <c r="L13" s="418" t="str">
        <v>Uniline Dawn B/O</v>
      </c>
      <c r="M13" s="429" t="str">
        <v>Texstyle Balmoral L/F</v>
      </c>
      <c r="N13" s="707" t="str">
        <v>Texstyle Serengetti L/F</v>
      </c>
      <c r="O13" s="392" t="str">
        <v xml:space="preserve">Alpha XT1 Fibreglass Screen Clearview 6% </v>
      </c>
      <c r="P13" s="437" t="str">
        <v>HD EnviroTech</v>
      </c>
      <c r="Q13" s="443" t="str">
        <v>HD Kenross Blockout</v>
      </c>
      <c r="AE13" s="368" t="s">
        <v>185</v>
      </c>
      <c r="AF13" s="375">
        <v>6.28</v>
      </c>
    </row>
    <row r="14" spans="1:32" ht="17.100000000000001" customHeight="1">
      <c r="A14" s="373">
        <v>1</v>
      </c>
      <c r="B14" s="438" t="s">
        <v>186</v>
      </c>
      <c r="C14" s="441">
        <v>5.3</v>
      </c>
      <c r="D14" s="440">
        <f>AVERAGE(C2:C31)</f>
        <v>5.7605666666666675</v>
      </c>
      <c r="E14" s="439"/>
      <c r="F14" s="438"/>
      <c r="G14" s="438"/>
      <c r="H14" s="461">
        <f>SUM(C31-C2)</f>
        <v>2</v>
      </c>
      <c r="K14" s="424" t="str">
        <v>Unline Tapastry L/F</v>
      </c>
      <c r="L14" s="418" t="str">
        <v>Texstyle Metroshade L/F</v>
      </c>
      <c r="M14" s="429" t="str">
        <v>Shaw Spectre</v>
      </c>
      <c r="N14" s="707" t="str">
        <v>Texstyle Balmoral B/O</v>
      </c>
      <c r="O14" s="392" t="str">
        <v xml:space="preserve">Shaw Ecolibrium </v>
      </c>
      <c r="P14" s="437" t="str">
        <v>HD EnviroTech</v>
      </c>
      <c r="Q14" s="443" t="str">
        <v>HD Scraborough Blockout</v>
      </c>
      <c r="AE14" s="368" t="s">
        <v>173</v>
      </c>
      <c r="AF14" s="375">
        <v>5</v>
      </c>
    </row>
    <row r="15" spans="1:32" ht="17.100000000000001" customHeight="1">
      <c r="B15" s="438" t="s">
        <v>187</v>
      </c>
      <c r="C15" s="441">
        <v>6</v>
      </c>
      <c r="D15" s="440"/>
      <c r="E15" s="439"/>
      <c r="F15" s="438"/>
      <c r="G15" s="438"/>
      <c r="H15" s="438"/>
      <c r="K15" s="424" t="str">
        <v>Alpha INT Avoca B/O</v>
      </c>
      <c r="L15" s="418" t="str">
        <v>Texstyle Solar View</v>
      </c>
      <c r="M15" s="429" t="str">
        <v>Unline Belica B/O</v>
      </c>
      <c r="N15" s="707" t="str">
        <v>Shaw New Palm Beach B/O</v>
      </c>
      <c r="O15" s="392" t="str">
        <v>HD Baltic Plus Translucent</v>
      </c>
      <c r="P15" s="437" t="str">
        <v>HD Seychelles Plus</v>
      </c>
      <c r="Q15" s="442" t="str">
        <v>HD Optima Screen</v>
      </c>
      <c r="AE15" s="368" t="s">
        <v>188</v>
      </c>
      <c r="AF15" s="375">
        <v>8.67</v>
      </c>
    </row>
    <row r="16" spans="1:32" ht="17.100000000000001" customHeight="1">
      <c r="B16" s="438" t="s">
        <v>189</v>
      </c>
      <c r="C16" s="441">
        <v>6</v>
      </c>
      <c r="D16" s="440"/>
      <c r="E16" s="439"/>
      <c r="F16" s="438"/>
      <c r="G16" s="438"/>
      <c r="H16" s="438"/>
      <c r="K16" s="424" t="str">
        <v>Alpha INT Omega Sunscreen 5%</v>
      </c>
      <c r="L16" s="418" t="str">
        <v>Texstyle Tusk L/F</v>
      </c>
      <c r="M16" s="429" t="str">
        <v>Shaw Le Reve L/F</v>
      </c>
      <c r="N16" s="707" t="str">
        <v>Shaw Karma</v>
      </c>
      <c r="O16" s="392" t="str">
        <v xml:space="preserve">Texstyle Serengetti B/O </v>
      </c>
      <c r="P16" s="437" t="str">
        <v>HD Seychelles Plus Blockout</v>
      </c>
      <c r="Q16" s="442" t="str">
        <v>HD M-Screen Deco 5%</v>
      </c>
      <c r="AE16" s="368" t="s">
        <v>190</v>
      </c>
      <c r="AF16" s="375">
        <v>9.17</v>
      </c>
    </row>
    <row r="17" spans="1:32" ht="17.100000000000001" customHeight="1">
      <c r="B17" s="438" t="s">
        <v>184</v>
      </c>
      <c r="C17" s="698">
        <v>6</v>
      </c>
      <c r="D17" s="440"/>
      <c r="E17" s="439"/>
      <c r="F17" s="438"/>
      <c r="G17" s="438"/>
      <c r="H17" s="438"/>
      <c r="K17" s="424" t="str">
        <v>Defab Solashadow D-View 5%</v>
      </c>
      <c r="L17" s="418" t="str">
        <v>HD Zen</v>
      </c>
      <c r="M17" s="429" t="str">
        <v>Shaw Skye L/F</v>
      </c>
      <c r="N17" s="707" t="str">
        <v>Shaw Le Reve B/O</v>
      </c>
      <c r="O17" s="392" t="str">
        <v>HD Elements Blockout</v>
      </c>
      <c r="P17" s="437" t="str">
        <v>Texstyle Positano B/O</v>
      </c>
      <c r="Q17" s="436"/>
      <c r="AE17" s="368" t="s">
        <v>191</v>
      </c>
      <c r="AF17" s="375">
        <v>6.34</v>
      </c>
    </row>
    <row r="18" spans="1:32" ht="17.100000000000001" customHeight="1">
      <c r="B18" s="438" t="s">
        <v>192</v>
      </c>
      <c r="C18" s="441">
        <v>6</v>
      </c>
      <c r="D18" s="440"/>
      <c r="E18" s="439"/>
      <c r="F18" s="438"/>
      <c r="G18" s="438"/>
      <c r="H18" s="438"/>
      <c r="K18" s="424" t="str">
        <v>Shaw Duo Light</v>
      </c>
      <c r="L18" s="418" t="str">
        <v>Shaw Dayscreen</v>
      </c>
      <c r="M18" s="429" t="str">
        <v>Texstyle Jersey B/O</v>
      </c>
      <c r="N18" s="707" t="str">
        <v>Shaw Mantra B/O</v>
      </c>
      <c r="O18" s="392" t="str">
        <v>HD M-Screen 5%</v>
      </c>
      <c r="P18" s="434" t="str">
        <v>HD Stance</v>
      </c>
      <c r="AE18" s="368" t="s">
        <v>193</v>
      </c>
      <c r="AF18" s="375">
        <v>8.5500000000000007</v>
      </c>
    </row>
    <row r="19" spans="1:32" ht="17.100000000000001" customHeight="1">
      <c r="B19" s="438" t="s">
        <v>191</v>
      </c>
      <c r="C19" s="441">
        <v>6</v>
      </c>
      <c r="D19" s="440"/>
      <c r="E19" s="439"/>
      <c r="F19" s="438"/>
      <c r="G19" s="438"/>
      <c r="H19" s="438"/>
      <c r="K19" s="424" t="str">
        <v>Shaw Aventus 5%</v>
      </c>
      <c r="L19" s="418" t="str">
        <v xml:space="preserve">Uniline Mandalay </v>
      </c>
      <c r="M19" s="429" t="str">
        <v>Alpha INT Dalkeith B/O</v>
      </c>
      <c r="N19" s="707" t="str">
        <v>Shaw Skye B/O</v>
      </c>
      <c r="O19" s="433" t="str">
        <v>HD E-Screen 10%</v>
      </c>
      <c r="AE19" s="368" t="s">
        <v>192</v>
      </c>
      <c r="AF19" s="375">
        <v>6.33</v>
      </c>
    </row>
    <row r="20" spans="1:32" ht="17.100000000000001" customHeight="1">
      <c r="B20" s="438" t="s">
        <v>167</v>
      </c>
      <c r="C20" s="441">
        <v>6</v>
      </c>
      <c r="D20" s="440"/>
      <c r="E20" s="439"/>
      <c r="F20" s="438"/>
      <c r="G20" s="438"/>
      <c r="H20" s="438"/>
      <c r="K20" s="424" t="str">
        <v>Uniline Palermo</v>
      </c>
      <c r="L20" s="418" t="str">
        <v xml:space="preserve">Shaw Vibe Metalic </v>
      </c>
      <c r="M20" s="429" t="str">
        <v>Shaw Chatsworth L/F</v>
      </c>
      <c r="N20" s="707" t="str">
        <v>Shaw Icon FR</v>
      </c>
      <c r="O20" s="433" t="str">
        <v>HD E-Screen 6%</v>
      </c>
      <c r="AE20" s="368" t="s">
        <v>194</v>
      </c>
      <c r="AF20" s="375">
        <v>17.21</v>
      </c>
    </row>
    <row r="21" spans="1:32" ht="17.100000000000001" customHeight="1">
      <c r="B21" s="438" t="s">
        <v>172</v>
      </c>
      <c r="C21" s="441">
        <v>6</v>
      </c>
      <c r="D21" s="440"/>
      <c r="E21" s="439"/>
      <c r="F21" s="438"/>
      <c r="G21" s="438"/>
      <c r="H21" s="438"/>
      <c r="K21" s="424" t="str">
        <v>Shaw Aventus 5%</v>
      </c>
      <c r="L21" s="418" t="str">
        <v>Shaw Duo Screen</v>
      </c>
      <c r="M21" s="429" t="str">
        <v>Shaw Linesque L/F</v>
      </c>
      <c r="N21" s="430"/>
      <c r="O21" s="433" t="str">
        <v>HD Kenross Translucent</v>
      </c>
      <c r="AE21" s="368" t="s">
        <v>195</v>
      </c>
      <c r="AF21" s="375">
        <v>8.42</v>
      </c>
    </row>
    <row r="22" spans="1:32" ht="17.100000000000001" customHeight="1">
      <c r="B22" s="438" t="s">
        <v>178</v>
      </c>
      <c r="C22" s="441">
        <v>6</v>
      </c>
      <c r="D22" s="440"/>
      <c r="E22" s="439"/>
      <c r="F22" s="438"/>
      <c r="G22" s="438"/>
      <c r="H22" s="438"/>
      <c r="K22" s="424" t="str">
        <v>Texstyle Focus B/O</v>
      </c>
      <c r="L22" s="418" t="str">
        <v>Uniline Dawn Pearlised B/O</v>
      </c>
      <c r="M22" s="429" t="str">
        <v>Texstyle Tuck B/O</v>
      </c>
      <c r="O22" s="433" t="str">
        <v>HD Willandra Translucent</v>
      </c>
      <c r="AE22" s="368" t="s">
        <v>162</v>
      </c>
      <c r="AF22" s="375">
        <v>4.8</v>
      </c>
    </row>
    <row r="23" spans="1:32" ht="17.100000000000001" customHeight="1">
      <c r="A23" s="373">
        <v>0</v>
      </c>
      <c r="B23" s="438" t="s">
        <v>196</v>
      </c>
      <c r="C23" s="441">
        <v>6.4342000000000006</v>
      </c>
      <c r="D23" s="440"/>
      <c r="E23" s="439"/>
      <c r="F23" s="438"/>
      <c r="G23" s="438"/>
      <c r="H23" s="438"/>
      <c r="K23" s="424" t="str">
        <v>Texstyle One Block</v>
      </c>
      <c r="L23" s="418" t="str">
        <v>Unline Tapastry B/O</v>
      </c>
      <c r="M23" s="429" t="str">
        <v>HD Chester Translucent</v>
      </c>
      <c r="O23" s="433" t="str">
        <v>HD Willandra Translucent</v>
      </c>
      <c r="AE23" s="368" t="s">
        <v>176</v>
      </c>
      <c r="AF23" s="375">
        <v>5</v>
      </c>
    </row>
    <row r="24" spans="1:32" ht="17.100000000000001" customHeight="1">
      <c r="B24" s="438" t="s">
        <v>185</v>
      </c>
      <c r="C24" s="441">
        <v>6.28</v>
      </c>
      <c r="D24" s="440"/>
      <c r="E24" s="439"/>
      <c r="F24" s="438"/>
      <c r="G24" s="438"/>
      <c r="H24" s="438"/>
      <c r="K24" s="424" t="str">
        <v>Texstyle One Screen</v>
      </c>
      <c r="L24" s="418" t="str">
        <v>Texstyle Dakota</v>
      </c>
      <c r="M24" s="429" t="str">
        <v>Shaw Orora FR</v>
      </c>
      <c r="O24" s="431" t="str">
        <v>HD Scraborough Translucent</v>
      </c>
      <c r="AE24" s="414" t="s">
        <v>197</v>
      </c>
      <c r="AF24" s="422">
        <v>10.27</v>
      </c>
    </row>
    <row r="25" spans="1:32" ht="17.100000000000001" customHeight="1">
      <c r="A25" s="373">
        <v>2</v>
      </c>
      <c r="B25" s="438" t="s">
        <v>198</v>
      </c>
      <c r="C25" s="441">
        <v>6.31</v>
      </c>
      <c r="D25" s="440"/>
      <c r="E25" s="439"/>
      <c r="F25" s="438"/>
      <c r="G25" s="438"/>
      <c r="H25" s="438"/>
      <c r="K25" s="424" t="str">
        <v>Alpha INT Glenelg L/F</v>
      </c>
      <c r="L25" s="418" t="str">
        <v>Texstyle Kew B/O</v>
      </c>
      <c r="M25" s="429" t="str">
        <v>HD Plaza Plus Blockout</v>
      </c>
      <c r="AE25" s="414" t="s">
        <v>199</v>
      </c>
      <c r="AF25" s="422">
        <v>19.239999999999998</v>
      </c>
    </row>
    <row r="26" spans="1:32" ht="17.100000000000001" customHeight="1">
      <c r="A26" s="373">
        <v>3</v>
      </c>
      <c r="B26" s="438" t="s">
        <v>200</v>
      </c>
      <c r="C26" s="441">
        <v>6.31</v>
      </c>
      <c r="D26" s="440"/>
      <c r="E26" s="439"/>
      <c r="F26" s="438"/>
      <c r="G26" s="438"/>
      <c r="H26" s="438"/>
      <c r="K26" s="424" t="str">
        <v>Alpha INT Vaucluse L/F</v>
      </c>
      <c r="L26" s="418" t="str">
        <v>Texstyle Sanctuary</v>
      </c>
      <c r="M26" s="429" t="str">
        <v>Texstyle Barbados B/O</v>
      </c>
      <c r="AE26" s="414" t="s">
        <v>201</v>
      </c>
      <c r="AF26" s="422">
        <v>14.99</v>
      </c>
    </row>
    <row r="27" spans="1:32" ht="17.100000000000001" customHeight="1">
      <c r="A27" s="373" t="s">
        <v>202</v>
      </c>
      <c r="B27" s="438" t="s">
        <v>203</v>
      </c>
      <c r="C27" s="441">
        <v>6.31</v>
      </c>
      <c r="D27" s="440"/>
      <c r="E27" s="439"/>
      <c r="F27" s="438"/>
      <c r="G27" s="438"/>
      <c r="H27" s="438"/>
      <c r="K27" s="424" t="str">
        <v>Alpha INT Toorak L/F</v>
      </c>
      <c r="L27" s="418" t="str">
        <v>Texstyle Vivid Block</v>
      </c>
      <c r="M27" s="429" t="str">
        <v>HD Avilla Blockout</v>
      </c>
      <c r="AE27" s="414" t="s">
        <v>204</v>
      </c>
      <c r="AF27" s="422">
        <v>10.84</v>
      </c>
    </row>
    <row r="28" spans="1:32" ht="17.100000000000001" customHeight="1">
      <c r="B28" s="438" t="s">
        <v>205</v>
      </c>
      <c r="C28" s="441">
        <v>6.33</v>
      </c>
      <c r="D28" s="440"/>
      <c r="E28" s="439"/>
      <c r="F28" s="438"/>
      <c r="G28" s="438"/>
      <c r="H28" s="438"/>
      <c r="K28" s="424" t="str">
        <v>Alpha INT Bondi L/F</v>
      </c>
      <c r="L28" s="418" t="str">
        <v xml:space="preserve">Texstyle Vivid Shade </v>
      </c>
      <c r="M28" s="429" t="str">
        <v>HD Elements Translucent</v>
      </c>
      <c r="AE28" s="414" t="s">
        <v>206</v>
      </c>
      <c r="AF28" s="422">
        <v>9.44</v>
      </c>
    </row>
    <row r="29" spans="1:32" ht="17.100000000000001" customHeight="1">
      <c r="B29" s="438" t="s">
        <v>183</v>
      </c>
      <c r="C29" s="441">
        <v>6.33</v>
      </c>
      <c r="D29" s="440"/>
      <c r="E29" s="439"/>
      <c r="F29" s="438"/>
      <c r="G29" s="438"/>
      <c r="H29" s="438"/>
      <c r="K29" s="424" t="str">
        <v>Alpha INT Cottesloe L/F</v>
      </c>
      <c r="L29" s="418" t="str">
        <v>Alpha INT Glenelg B/O</v>
      </c>
      <c r="M29" s="428"/>
      <c r="AE29" s="368" t="s">
        <v>207</v>
      </c>
      <c r="AF29" s="375">
        <v>17.079999999999998</v>
      </c>
    </row>
    <row r="30" spans="1:32" ht="17.100000000000001" customHeight="1">
      <c r="A30" s="373">
        <v>2</v>
      </c>
      <c r="B30" s="438" t="s">
        <v>208</v>
      </c>
      <c r="C30" s="441">
        <v>6.44</v>
      </c>
      <c r="D30" s="440"/>
      <c r="E30" s="439"/>
      <c r="F30" s="438"/>
      <c r="G30" s="438"/>
      <c r="H30" s="438"/>
      <c r="K30" s="424" t="str">
        <v>Alpha INT Dalkeith L/F</v>
      </c>
      <c r="L30" s="426" t="str">
        <v>Alpha INT Bondi B/O</v>
      </c>
      <c r="AE30" s="368" t="s">
        <v>209</v>
      </c>
      <c r="AF30" s="375">
        <v>17.600000000000001</v>
      </c>
    </row>
    <row r="31" spans="1:32" ht="17.100000000000001" customHeight="1">
      <c r="A31" s="373">
        <v>3</v>
      </c>
      <c r="B31" s="438" t="s">
        <v>210</v>
      </c>
      <c r="C31" s="441">
        <v>6.5</v>
      </c>
      <c r="D31" s="440"/>
      <c r="E31" s="439"/>
      <c r="F31" s="438"/>
      <c r="G31" s="438"/>
      <c r="H31" s="438"/>
      <c r="K31" s="424" t="str">
        <v>Shaw Vibe</v>
      </c>
      <c r="L31" s="426" t="str">
        <v>Texstyle Metroshade B/O</v>
      </c>
      <c r="AE31" s="368" t="s">
        <v>211</v>
      </c>
      <c r="AF31" s="375">
        <v>41.95</v>
      </c>
    </row>
    <row r="32" spans="1:32" ht="17.100000000000001" customHeight="1">
      <c r="A32" s="373">
        <v>5</v>
      </c>
      <c r="B32" s="435" t="s">
        <v>212</v>
      </c>
      <c r="C32" s="413">
        <v>7.1550000000000002</v>
      </c>
      <c r="D32" s="420"/>
      <c r="E32" s="419"/>
      <c r="F32" s="418"/>
      <c r="G32" s="418"/>
      <c r="H32" s="418"/>
      <c r="K32" s="424" t="str">
        <v>Alpha INT Omega Sunscreen 10%</v>
      </c>
      <c r="L32" s="426" t="str">
        <v>Alpha INT Diamond Sunscreen 5%</v>
      </c>
      <c r="AE32" s="368" t="s">
        <v>213</v>
      </c>
      <c r="AF32" s="375">
        <v>41.95</v>
      </c>
    </row>
    <row r="33" spans="1:32" ht="17.100000000000001" customHeight="1">
      <c r="B33" s="418" t="s">
        <v>195</v>
      </c>
      <c r="C33" s="413">
        <v>6.9</v>
      </c>
      <c r="D33" s="420"/>
      <c r="E33" s="419"/>
      <c r="F33" s="418"/>
      <c r="G33" s="418"/>
      <c r="H33" s="418"/>
      <c r="K33" s="424" t="str">
        <v>Uniline Uniview 10%</v>
      </c>
      <c r="L33" s="426" t="str">
        <v>Alpha INT Toorak B/O</v>
      </c>
      <c r="AE33" s="414" t="s">
        <v>214</v>
      </c>
      <c r="AF33" s="422">
        <v>17.05</v>
      </c>
    </row>
    <row r="34" spans="1:32" ht="17.100000000000001" customHeight="1">
      <c r="B34" s="418" t="s">
        <v>215</v>
      </c>
      <c r="C34" s="413">
        <v>6.93</v>
      </c>
      <c r="D34" s="420"/>
      <c r="E34" s="419"/>
      <c r="F34" s="418"/>
      <c r="G34" s="418"/>
      <c r="H34" s="418"/>
      <c r="K34" s="424" t="str">
        <v>Uniline Uniview 2%</v>
      </c>
      <c r="L34" s="426" t="str">
        <v>Alpha INT Cottesloe B/O</v>
      </c>
      <c r="AE34" s="414" t="s">
        <v>216</v>
      </c>
      <c r="AF34" s="422">
        <v>10.62</v>
      </c>
    </row>
    <row r="35" spans="1:32" ht="17.100000000000001" customHeight="1">
      <c r="A35" s="373">
        <v>2</v>
      </c>
      <c r="B35" s="418" t="s">
        <v>217</v>
      </c>
      <c r="C35" s="413">
        <v>6.96</v>
      </c>
      <c r="D35" s="420"/>
      <c r="E35" s="419"/>
      <c r="F35" s="418"/>
      <c r="G35" s="418"/>
      <c r="H35" s="418"/>
      <c r="K35" s="424" t="str">
        <v>Uniline Uniview 5%</v>
      </c>
      <c r="L35" s="425" t="str">
        <v xml:space="preserve">Uniline Screenview 5% </v>
      </c>
      <c r="AE35" s="368" t="s">
        <v>218</v>
      </c>
      <c r="AF35" s="375">
        <v>19.510000000000002</v>
      </c>
    </row>
    <row r="36" spans="1:32" ht="17.100000000000001" customHeight="1">
      <c r="A36" s="373">
        <v>2</v>
      </c>
      <c r="B36" s="418" t="s">
        <v>219</v>
      </c>
      <c r="C36" s="413">
        <v>6.67</v>
      </c>
      <c r="D36" s="420"/>
      <c r="E36" s="419"/>
      <c r="F36" s="432"/>
      <c r="G36" s="432"/>
      <c r="H36" s="418"/>
      <c r="K36" s="424" t="str">
        <v>Uniline Miami B/O</v>
      </c>
      <c r="AE36" s="368" t="s">
        <v>218</v>
      </c>
      <c r="AF36" s="375">
        <v>24.19</v>
      </c>
    </row>
    <row r="37" spans="1:32" ht="17.100000000000001" customHeight="1">
      <c r="A37" s="373">
        <v>2</v>
      </c>
      <c r="B37" s="418" t="s">
        <v>220</v>
      </c>
      <c r="C37" s="413">
        <v>7</v>
      </c>
      <c r="D37" s="420"/>
      <c r="E37" s="419"/>
      <c r="F37" s="418"/>
      <c r="G37" s="418"/>
      <c r="H37" s="418"/>
      <c r="K37" s="424" t="str">
        <v>Uniline Palermo</v>
      </c>
      <c r="AE37" s="414" t="s">
        <v>221</v>
      </c>
      <c r="AF37" s="368">
        <v>20.38</v>
      </c>
    </row>
    <row r="38" spans="1:32" ht="17.100000000000001" customHeight="1">
      <c r="B38" s="418" t="s">
        <v>222</v>
      </c>
      <c r="C38" s="413">
        <v>7</v>
      </c>
      <c r="D38" s="420"/>
      <c r="E38" s="419"/>
      <c r="F38" s="418"/>
      <c r="G38" s="418"/>
      <c r="H38" s="418"/>
      <c r="K38" s="424" t="str">
        <v>Uniline Evolution B/O</v>
      </c>
      <c r="AE38" s="414" t="s">
        <v>223</v>
      </c>
      <c r="AF38" s="422">
        <v>23.8</v>
      </c>
    </row>
    <row r="39" spans="1:32" ht="17.100000000000001" customHeight="1">
      <c r="A39" s="373">
        <v>3</v>
      </c>
      <c r="B39" s="418" t="s">
        <v>224</v>
      </c>
      <c r="C39" s="413">
        <v>7.04</v>
      </c>
      <c r="D39" s="420"/>
      <c r="E39" s="419"/>
      <c r="F39" s="418"/>
      <c r="G39" s="418"/>
      <c r="H39" s="418"/>
      <c r="K39" s="423" t="str">
        <v>Texstyle Jersey L/F</v>
      </c>
      <c r="AE39" s="414" t="s">
        <v>225</v>
      </c>
      <c r="AF39" s="422">
        <v>17.850000000000001</v>
      </c>
    </row>
    <row r="40" spans="1:32" ht="17.100000000000001" customHeight="1">
      <c r="B40" s="418" t="s">
        <v>226</v>
      </c>
      <c r="C40" s="413">
        <v>7.6320000000000006</v>
      </c>
      <c r="D40" s="420"/>
      <c r="E40" s="419"/>
      <c r="F40" s="418"/>
      <c r="G40" s="418"/>
      <c r="H40" s="418"/>
      <c r="AE40" s="368" t="s">
        <v>227</v>
      </c>
      <c r="AF40" s="375">
        <v>17.07</v>
      </c>
    </row>
    <row r="41" spans="1:32" ht="17.100000000000001" customHeight="1">
      <c r="B41" s="418" t="s">
        <v>228</v>
      </c>
      <c r="C41" s="413">
        <v>7.25</v>
      </c>
      <c r="D41" s="420"/>
      <c r="E41" s="419"/>
      <c r="F41" s="418"/>
      <c r="G41" s="418"/>
      <c r="H41" s="418"/>
      <c r="AE41" s="368" t="s">
        <v>229</v>
      </c>
      <c r="AF41" s="375">
        <v>24.45</v>
      </c>
    </row>
    <row r="42" spans="1:32" ht="17.100000000000001" customHeight="1">
      <c r="A42" s="373">
        <v>1</v>
      </c>
      <c r="B42" s="418" t="s">
        <v>230</v>
      </c>
      <c r="C42" s="413">
        <v>7.7168000000000001</v>
      </c>
      <c r="D42" s="420"/>
      <c r="E42" s="419"/>
      <c r="F42" s="418"/>
      <c r="G42" s="418"/>
      <c r="H42" s="418"/>
      <c r="AE42" s="368" t="s">
        <v>231</v>
      </c>
      <c r="AF42" s="375">
        <v>24.44</v>
      </c>
    </row>
    <row r="43" spans="1:32" ht="17.100000000000001" customHeight="1">
      <c r="A43" s="373" t="s">
        <v>202</v>
      </c>
      <c r="B43" s="418" t="s">
        <v>232</v>
      </c>
      <c r="C43" s="413">
        <v>7.9605999999999995</v>
      </c>
      <c r="D43" s="420"/>
      <c r="E43" s="419"/>
      <c r="F43" s="418"/>
      <c r="G43" s="418"/>
      <c r="H43" s="418"/>
      <c r="AE43" s="414" t="s">
        <v>233</v>
      </c>
      <c r="AF43" s="422">
        <v>10.84</v>
      </c>
    </row>
    <row r="44" spans="1:32" ht="17.100000000000001" customHeight="1">
      <c r="A44" s="373">
        <v>2</v>
      </c>
      <c r="B44" s="418" t="s">
        <v>234</v>
      </c>
      <c r="C44" s="413">
        <v>7.52</v>
      </c>
      <c r="D44" s="420"/>
      <c r="E44" s="419"/>
      <c r="F44" s="418"/>
      <c r="G44" s="418"/>
      <c r="H44" s="418"/>
      <c r="AE44" s="414" t="s">
        <v>235</v>
      </c>
      <c r="AF44" s="422">
        <v>9.33</v>
      </c>
    </row>
    <row r="45" spans="1:32" ht="17.100000000000001" customHeight="1">
      <c r="A45" s="373">
        <v>3</v>
      </c>
      <c r="B45" s="418" t="s">
        <v>236</v>
      </c>
      <c r="C45" s="413">
        <v>7.94</v>
      </c>
      <c r="D45" s="420"/>
      <c r="E45" s="419"/>
      <c r="F45" s="418"/>
      <c r="G45" s="418"/>
      <c r="H45" s="418"/>
      <c r="AE45" s="414" t="s">
        <v>237</v>
      </c>
      <c r="AF45" s="422">
        <v>23.8</v>
      </c>
    </row>
    <row r="46" spans="1:32" ht="17.100000000000001" customHeight="1">
      <c r="B46" s="418" t="s">
        <v>238</v>
      </c>
      <c r="C46" s="413">
        <v>8</v>
      </c>
      <c r="D46" s="420">
        <f>AVERAGE(C32:C57)</f>
        <v>7.6628615384615397</v>
      </c>
      <c r="E46" s="419"/>
      <c r="F46" s="418"/>
      <c r="G46" s="418"/>
      <c r="H46" s="427">
        <f>SUM(C58-C32)</f>
        <v>1.8126000000000007</v>
      </c>
      <c r="AE46" s="414" t="s">
        <v>239</v>
      </c>
      <c r="AF46" s="422">
        <v>17.86</v>
      </c>
    </row>
    <row r="47" spans="1:32" ht="17.100000000000001" customHeight="1">
      <c r="A47" s="373">
        <v>3</v>
      </c>
      <c r="B47" s="418" t="s">
        <v>240</v>
      </c>
      <c r="C47" s="413">
        <v>8</v>
      </c>
      <c r="D47" s="420"/>
      <c r="E47" s="419"/>
      <c r="F47" s="418"/>
      <c r="G47" s="418"/>
      <c r="H47" s="418"/>
      <c r="AE47" s="368" t="s">
        <v>241</v>
      </c>
      <c r="AF47" s="375">
        <v>19.559999999999999</v>
      </c>
    </row>
    <row r="48" spans="1:32" ht="17.100000000000001" customHeight="1">
      <c r="A48" s="373">
        <v>3</v>
      </c>
      <c r="B48" s="418" t="s">
        <v>242</v>
      </c>
      <c r="C48" s="413">
        <v>8</v>
      </c>
      <c r="D48" s="420"/>
      <c r="E48" s="419"/>
      <c r="F48" s="418"/>
      <c r="G48" s="418"/>
      <c r="H48" s="418"/>
      <c r="AE48" s="414" t="s">
        <v>243</v>
      </c>
      <c r="AF48" s="422">
        <v>19.559999999999999</v>
      </c>
    </row>
    <row r="49" spans="1:32" ht="17.100000000000001" customHeight="1">
      <c r="A49" s="373">
        <v>3</v>
      </c>
      <c r="B49" s="418" t="s">
        <v>244</v>
      </c>
      <c r="C49" s="413">
        <v>8</v>
      </c>
      <c r="D49" s="420"/>
      <c r="E49" s="419"/>
      <c r="F49" s="418"/>
      <c r="G49" s="418"/>
      <c r="H49" s="418"/>
      <c r="AE49" s="368" t="s">
        <v>245</v>
      </c>
      <c r="AF49" s="375">
        <v>19.86</v>
      </c>
    </row>
    <row r="50" spans="1:32" ht="17.100000000000001" customHeight="1">
      <c r="A50" s="373">
        <v>3</v>
      </c>
      <c r="B50" s="418" t="s">
        <v>246</v>
      </c>
      <c r="C50" s="413">
        <v>8</v>
      </c>
      <c r="D50" s="420"/>
      <c r="E50" s="419"/>
      <c r="F50" s="418"/>
      <c r="G50" s="418"/>
      <c r="H50" s="418"/>
      <c r="AE50" s="368" t="s">
        <v>245</v>
      </c>
      <c r="AF50" s="375">
        <v>20.67</v>
      </c>
    </row>
    <row r="51" spans="1:32" ht="17.100000000000001" customHeight="1">
      <c r="B51" s="418" t="s">
        <v>182</v>
      </c>
      <c r="C51" s="413">
        <v>8</v>
      </c>
      <c r="D51" s="420"/>
      <c r="E51" s="419"/>
      <c r="F51" s="418"/>
      <c r="G51" s="418"/>
      <c r="H51" s="418"/>
      <c r="AE51" s="368" t="s">
        <v>247</v>
      </c>
      <c r="AF51" s="422">
        <v>17.850000000000001</v>
      </c>
    </row>
    <row r="52" spans="1:32" ht="17.100000000000001" customHeight="1">
      <c r="B52" s="418" t="s">
        <v>163</v>
      </c>
      <c r="C52" s="413">
        <v>8</v>
      </c>
      <c r="D52" s="420"/>
      <c r="E52" s="419"/>
      <c r="F52" s="418"/>
      <c r="G52" s="418"/>
      <c r="H52" s="418"/>
      <c r="AE52" s="368" t="s">
        <v>248</v>
      </c>
      <c r="AF52" s="375">
        <v>17.850000000000001</v>
      </c>
    </row>
    <row r="53" spans="1:32" ht="17.100000000000001" customHeight="1">
      <c r="A53" s="373">
        <v>3</v>
      </c>
      <c r="B53" s="418" t="s">
        <v>249</v>
      </c>
      <c r="C53" s="413">
        <v>8.17</v>
      </c>
      <c r="D53" s="420"/>
      <c r="E53" s="419"/>
      <c r="F53" s="418"/>
      <c r="G53" s="418"/>
      <c r="H53" s="418"/>
      <c r="AE53" s="368" t="s">
        <v>248</v>
      </c>
      <c r="AF53" s="422">
        <v>23.8</v>
      </c>
    </row>
    <row r="54" spans="1:32" ht="17.100000000000001" customHeight="1">
      <c r="B54" s="418" t="s">
        <v>180</v>
      </c>
      <c r="C54" s="413">
        <v>8.33</v>
      </c>
      <c r="D54" s="420"/>
      <c r="E54" s="419"/>
      <c r="F54" s="418"/>
      <c r="G54" s="418"/>
      <c r="H54" s="418"/>
      <c r="AE54" s="368" t="s">
        <v>224</v>
      </c>
      <c r="AF54" s="375">
        <v>7.04</v>
      </c>
    </row>
    <row r="55" spans="1:32" ht="17.100000000000001" customHeight="1">
      <c r="B55" s="418" t="s">
        <v>190</v>
      </c>
      <c r="C55" s="413">
        <v>8.33</v>
      </c>
      <c r="D55" s="420"/>
      <c r="E55" s="419"/>
      <c r="F55" s="418"/>
      <c r="G55" s="418"/>
      <c r="H55" s="418"/>
      <c r="AE55" s="421" t="s">
        <v>212</v>
      </c>
      <c r="AF55" s="407">
        <v>6.75</v>
      </c>
    </row>
    <row r="56" spans="1:32" ht="17.100000000000001" customHeight="1">
      <c r="B56" s="418" t="s">
        <v>170</v>
      </c>
      <c r="C56" s="413">
        <v>8.33</v>
      </c>
      <c r="D56" s="420"/>
      <c r="E56" s="419"/>
      <c r="F56" s="418"/>
      <c r="G56" s="418"/>
      <c r="H56" s="418"/>
      <c r="AE56" s="421" t="s">
        <v>181</v>
      </c>
      <c r="AF56" s="407">
        <v>5.78</v>
      </c>
    </row>
    <row r="57" spans="1:32" ht="17.100000000000001" customHeight="1">
      <c r="B57" s="418" t="s">
        <v>250</v>
      </c>
      <c r="C57" s="413">
        <v>8.4</v>
      </c>
      <c r="D57" s="420"/>
      <c r="E57" s="419"/>
      <c r="F57" s="418"/>
      <c r="G57" s="418"/>
      <c r="H57" s="418"/>
      <c r="AE57" s="421" t="s">
        <v>181</v>
      </c>
      <c r="AF57" s="375">
        <v>5.58</v>
      </c>
    </row>
    <row r="58" spans="1:32" ht="17.100000000000001" customHeight="1">
      <c r="A58" s="373" t="s">
        <v>202</v>
      </c>
      <c r="B58" s="409" t="s">
        <v>251</v>
      </c>
      <c r="C58" s="408">
        <v>8.9676000000000009</v>
      </c>
      <c r="D58" s="411"/>
      <c r="E58" s="410"/>
      <c r="F58" s="409"/>
      <c r="G58" s="409"/>
      <c r="H58" s="409"/>
      <c r="AE58" s="368" t="s">
        <v>252</v>
      </c>
      <c r="AF58" s="417">
        <v>12.52</v>
      </c>
    </row>
    <row r="59" spans="1:32" ht="17.100000000000001" customHeight="1">
      <c r="B59" s="409" t="s">
        <v>193</v>
      </c>
      <c r="C59" s="408">
        <v>8.5500000000000007</v>
      </c>
      <c r="D59" s="411"/>
      <c r="E59" s="410"/>
      <c r="F59" s="409"/>
      <c r="G59" s="409"/>
      <c r="H59" s="409"/>
      <c r="AE59" s="368" t="s">
        <v>253</v>
      </c>
      <c r="AF59" s="408">
        <v>9.33</v>
      </c>
    </row>
    <row r="60" spans="1:32" ht="17.100000000000001" customHeight="1">
      <c r="B60" s="409" t="s">
        <v>254</v>
      </c>
      <c r="C60" s="408">
        <v>9.1053999999999995</v>
      </c>
      <c r="D60" s="411"/>
      <c r="E60" s="410"/>
      <c r="F60" s="409"/>
      <c r="G60" s="409"/>
      <c r="H60" s="409"/>
      <c r="AE60" s="368" t="s">
        <v>226</v>
      </c>
      <c r="AF60" s="403">
        <v>7.2</v>
      </c>
    </row>
    <row r="61" spans="1:32" ht="17.100000000000001" customHeight="1">
      <c r="B61" s="409" t="s">
        <v>188</v>
      </c>
      <c r="C61" s="408">
        <v>8.67</v>
      </c>
      <c r="D61" s="411"/>
      <c r="E61" s="410"/>
      <c r="F61" s="409"/>
      <c r="G61" s="409"/>
      <c r="H61" s="409"/>
      <c r="AE61" s="368" t="s">
        <v>251</v>
      </c>
      <c r="AF61" s="408">
        <v>8.4600000000000009</v>
      </c>
    </row>
    <row r="62" spans="1:32" ht="17.100000000000001" customHeight="1">
      <c r="A62" s="373">
        <v>3</v>
      </c>
      <c r="B62" s="409" t="s">
        <v>255</v>
      </c>
      <c r="C62" s="408">
        <v>8.67</v>
      </c>
      <c r="D62" s="411"/>
      <c r="E62" s="410"/>
      <c r="F62" s="409"/>
      <c r="G62" s="409"/>
      <c r="H62" s="409"/>
      <c r="AE62" s="368" t="s">
        <v>179</v>
      </c>
      <c r="AF62" s="407">
        <v>5.52</v>
      </c>
    </row>
    <row r="63" spans="1:32" ht="17.100000000000001" customHeight="1">
      <c r="B63" s="409" t="s">
        <v>256</v>
      </c>
      <c r="C63" s="408">
        <v>9.2219999999999995</v>
      </c>
      <c r="D63" s="411"/>
      <c r="E63" s="410"/>
      <c r="F63" s="409"/>
      <c r="G63" s="409"/>
      <c r="H63" s="409"/>
      <c r="AE63" s="368" t="s">
        <v>232</v>
      </c>
      <c r="AF63" s="375">
        <v>7.51</v>
      </c>
    </row>
    <row r="64" spans="1:32" ht="17.100000000000001" customHeight="1">
      <c r="B64" s="409" t="s">
        <v>257</v>
      </c>
      <c r="C64" s="408">
        <v>8.7100000000000009</v>
      </c>
      <c r="D64" s="411"/>
      <c r="E64" s="410"/>
      <c r="F64" s="409"/>
      <c r="G64" s="409"/>
      <c r="H64" s="409"/>
      <c r="AE64" s="368" t="s">
        <v>258</v>
      </c>
      <c r="AF64" s="375">
        <v>14.24</v>
      </c>
    </row>
    <row r="65" spans="1:32" ht="17.100000000000001" customHeight="1">
      <c r="A65" s="373" t="s">
        <v>202</v>
      </c>
      <c r="B65" s="409" t="s">
        <v>259</v>
      </c>
      <c r="C65" s="408">
        <v>9.4340000000000011</v>
      </c>
      <c r="D65" s="411"/>
      <c r="E65" s="410"/>
      <c r="F65" s="409"/>
      <c r="G65" s="409"/>
      <c r="H65" s="409"/>
      <c r="AE65" s="368" t="s">
        <v>260</v>
      </c>
      <c r="AF65" s="416">
        <v>13.23</v>
      </c>
    </row>
    <row r="66" spans="1:32" ht="17.100000000000001" customHeight="1">
      <c r="A66" s="373" t="s">
        <v>202</v>
      </c>
      <c r="B66" s="409" t="s">
        <v>261</v>
      </c>
      <c r="C66" s="408">
        <v>9.4340000000000011</v>
      </c>
      <c r="D66" s="411"/>
      <c r="E66" s="410"/>
      <c r="F66" s="409"/>
      <c r="G66" s="409"/>
      <c r="H66" s="409"/>
      <c r="AE66" s="368" t="s">
        <v>262</v>
      </c>
      <c r="AF66" s="375">
        <v>12.2</v>
      </c>
    </row>
    <row r="67" spans="1:32" ht="17.100000000000001" customHeight="1">
      <c r="A67" s="373">
        <v>4</v>
      </c>
      <c r="B67" s="409" t="s">
        <v>263</v>
      </c>
      <c r="C67" s="408">
        <v>9</v>
      </c>
      <c r="D67" s="411">
        <f>AVERAGE(C58:C77)</f>
        <v>9.3545200000000008</v>
      </c>
      <c r="E67" s="410"/>
      <c r="F67" s="409"/>
      <c r="G67" s="409"/>
      <c r="H67" s="415">
        <f>SUM(C77-C59)</f>
        <v>1.7199999999999989</v>
      </c>
      <c r="AE67" s="414" t="s">
        <v>264</v>
      </c>
      <c r="AF67" s="368">
        <v>11.88</v>
      </c>
    </row>
    <row r="68" spans="1:32" ht="17.100000000000001" customHeight="1">
      <c r="B68" s="409" t="s">
        <v>175</v>
      </c>
      <c r="C68" s="408">
        <v>9</v>
      </c>
      <c r="D68" s="411"/>
      <c r="E68" s="410"/>
      <c r="F68" s="409"/>
      <c r="G68" s="409"/>
      <c r="H68" s="409"/>
      <c r="AE68" s="368" t="s">
        <v>265</v>
      </c>
      <c r="AF68" s="413">
        <v>11.88</v>
      </c>
    </row>
    <row r="69" spans="1:32" ht="17.100000000000001" customHeight="1">
      <c r="A69" s="373">
        <v>3</v>
      </c>
      <c r="B69" s="409" t="s">
        <v>253</v>
      </c>
      <c r="C69" s="408">
        <v>9.8897999999999993</v>
      </c>
      <c r="D69" s="411"/>
      <c r="E69" s="410"/>
      <c r="F69" s="409"/>
      <c r="G69" s="409"/>
      <c r="H69" s="409"/>
      <c r="AE69" s="368" t="s">
        <v>259</v>
      </c>
      <c r="AF69" s="408">
        <v>8.9</v>
      </c>
    </row>
    <row r="70" spans="1:32" ht="17.100000000000001" customHeight="1">
      <c r="A70" s="373" t="s">
        <v>202</v>
      </c>
      <c r="B70" s="409" t="s">
        <v>266</v>
      </c>
      <c r="C70" s="408">
        <v>9.8897999999999993</v>
      </c>
      <c r="D70" s="411"/>
      <c r="E70" s="410"/>
      <c r="F70" s="409"/>
      <c r="G70" s="409"/>
      <c r="H70" s="409"/>
      <c r="AE70" s="368" t="s">
        <v>267</v>
      </c>
      <c r="AF70" s="413">
        <v>12.52</v>
      </c>
    </row>
    <row r="71" spans="1:32" ht="17.100000000000001" customHeight="1">
      <c r="B71" s="409" t="s">
        <v>268</v>
      </c>
      <c r="C71" s="408">
        <v>9.33</v>
      </c>
      <c r="D71" s="411"/>
      <c r="E71" s="410"/>
      <c r="F71" s="409"/>
      <c r="G71" s="409"/>
      <c r="H71" s="409"/>
      <c r="AE71" s="368" t="s">
        <v>266</v>
      </c>
      <c r="AF71" s="408">
        <v>9.33</v>
      </c>
    </row>
    <row r="72" spans="1:32" ht="17.100000000000001" customHeight="1">
      <c r="B72" s="412" t="s">
        <v>206</v>
      </c>
      <c r="C72" s="408">
        <v>9.44</v>
      </c>
      <c r="D72" s="411"/>
      <c r="E72" s="410"/>
      <c r="F72" s="409"/>
      <c r="G72" s="409"/>
      <c r="H72" s="409"/>
      <c r="AE72" s="368" t="s">
        <v>269</v>
      </c>
      <c r="AF72" s="413">
        <v>11.88</v>
      </c>
    </row>
    <row r="73" spans="1:32" ht="17.100000000000001" customHeight="1">
      <c r="A73" s="373">
        <v>1</v>
      </c>
      <c r="B73" s="409" t="s">
        <v>270</v>
      </c>
      <c r="C73" s="408">
        <v>10.7378</v>
      </c>
      <c r="D73" s="411"/>
      <c r="E73" s="410"/>
      <c r="F73" s="409"/>
      <c r="G73" s="409"/>
      <c r="H73" s="409"/>
      <c r="AE73" s="368" t="s">
        <v>271</v>
      </c>
      <c r="AF73" s="413">
        <v>11.75</v>
      </c>
    </row>
    <row r="74" spans="1:32" ht="17.100000000000001" customHeight="1">
      <c r="A74" s="373">
        <v>4</v>
      </c>
      <c r="B74" s="412" t="s">
        <v>235</v>
      </c>
      <c r="C74" s="408">
        <v>9.93</v>
      </c>
      <c r="D74" s="411"/>
      <c r="E74" s="410"/>
      <c r="F74" s="409"/>
      <c r="G74" s="409"/>
      <c r="H74" s="409"/>
      <c r="AE74" s="368" t="s">
        <v>254</v>
      </c>
      <c r="AF74" s="408">
        <v>8.59</v>
      </c>
    </row>
    <row r="75" spans="1:32" ht="17.100000000000001" customHeight="1">
      <c r="A75" s="373">
        <v>4</v>
      </c>
      <c r="B75" s="409" t="s">
        <v>272</v>
      </c>
      <c r="C75" s="408">
        <v>8.57</v>
      </c>
      <c r="D75" s="411"/>
      <c r="E75" s="410"/>
      <c r="F75" s="409"/>
      <c r="G75" s="409"/>
      <c r="H75" s="409"/>
      <c r="AE75" s="368" t="s">
        <v>270</v>
      </c>
      <c r="AF75" s="408">
        <v>9.56</v>
      </c>
    </row>
    <row r="76" spans="1:32" ht="17.100000000000001" customHeight="1">
      <c r="B76" s="412" t="s">
        <v>197</v>
      </c>
      <c r="C76" s="408">
        <v>10.27</v>
      </c>
      <c r="D76" s="411"/>
      <c r="E76" s="410"/>
      <c r="F76" s="409"/>
      <c r="G76" s="409"/>
      <c r="H76" s="409"/>
      <c r="AE76" s="368" t="s">
        <v>273</v>
      </c>
      <c r="AF76" s="413">
        <v>11.88</v>
      </c>
    </row>
    <row r="77" spans="1:32" ht="17.100000000000001" customHeight="1">
      <c r="A77" s="373">
        <v>4</v>
      </c>
      <c r="B77" s="412" t="s">
        <v>216</v>
      </c>
      <c r="C77" s="408">
        <v>10.27</v>
      </c>
      <c r="D77" s="411"/>
      <c r="E77" s="410"/>
      <c r="F77" s="409"/>
      <c r="G77" s="409"/>
      <c r="H77" s="409"/>
      <c r="AE77" s="368" t="s">
        <v>261</v>
      </c>
      <c r="AF77" s="408">
        <v>8.9</v>
      </c>
    </row>
    <row r="78" spans="1:32" ht="17.100000000000001" customHeight="1">
      <c r="A78" s="373">
        <v>8</v>
      </c>
      <c r="B78" s="400" t="s">
        <v>274</v>
      </c>
      <c r="C78" s="403">
        <v>10.67</v>
      </c>
      <c r="D78" s="402"/>
      <c r="E78" s="401"/>
      <c r="F78" s="400"/>
      <c r="G78" s="400"/>
      <c r="H78" s="400"/>
      <c r="AE78" s="368" t="s">
        <v>256</v>
      </c>
      <c r="AF78" s="375">
        <v>8.6999999999999993</v>
      </c>
    </row>
    <row r="79" spans="1:32" ht="17.100000000000001" customHeight="1">
      <c r="B79" s="405" t="s">
        <v>204</v>
      </c>
      <c r="C79" s="699">
        <v>10.84</v>
      </c>
      <c r="D79" s="402"/>
      <c r="E79" s="401"/>
      <c r="F79" s="400"/>
      <c r="G79" s="400"/>
      <c r="H79" s="400"/>
      <c r="AE79" s="368" t="s">
        <v>275</v>
      </c>
      <c r="AF79" s="375">
        <v>18.78</v>
      </c>
    </row>
    <row r="80" spans="1:32" ht="17.100000000000001" customHeight="1">
      <c r="A80" s="373">
        <v>3</v>
      </c>
      <c r="B80" s="405" t="s">
        <v>233</v>
      </c>
      <c r="C80" s="699">
        <v>10.84</v>
      </c>
      <c r="D80" s="402"/>
      <c r="E80" s="400"/>
      <c r="F80" s="400"/>
      <c r="G80" s="400"/>
      <c r="H80" s="400"/>
      <c r="AE80" s="368" t="s">
        <v>196</v>
      </c>
      <c r="AF80" s="407">
        <v>6.07</v>
      </c>
    </row>
    <row r="81" spans="1:32" ht="17.100000000000001" customHeight="1">
      <c r="A81" s="373">
        <v>5</v>
      </c>
      <c r="B81" s="400" t="s">
        <v>276</v>
      </c>
      <c r="C81" s="403">
        <v>10.67</v>
      </c>
      <c r="D81" s="402"/>
      <c r="E81" s="401"/>
      <c r="F81" s="406"/>
      <c r="G81" s="406"/>
      <c r="H81" s="400"/>
      <c r="AE81" s="368" t="s">
        <v>230</v>
      </c>
      <c r="AF81" s="403">
        <v>7.28</v>
      </c>
    </row>
    <row r="82" spans="1:32" ht="17.100000000000001" customHeight="1">
      <c r="A82" s="373">
        <v>4</v>
      </c>
      <c r="B82" s="400" t="s">
        <v>277</v>
      </c>
      <c r="C82" s="403">
        <v>11.33</v>
      </c>
      <c r="D82" s="402"/>
      <c r="E82" s="401"/>
      <c r="F82" s="400"/>
      <c r="G82" s="400"/>
      <c r="H82" s="400"/>
      <c r="AE82" s="368" t="s">
        <v>277</v>
      </c>
      <c r="AF82" s="375">
        <v>11.33</v>
      </c>
    </row>
    <row r="83" spans="1:32" ht="17.100000000000001" customHeight="1">
      <c r="A83" s="373" t="s">
        <v>202</v>
      </c>
      <c r="B83" s="400" t="s">
        <v>271</v>
      </c>
      <c r="C83" s="403">
        <v>12.455</v>
      </c>
      <c r="D83" s="402"/>
      <c r="E83" s="401"/>
      <c r="F83" s="400"/>
      <c r="G83" s="400"/>
      <c r="H83" s="400"/>
      <c r="AE83" s="368" t="s">
        <v>255</v>
      </c>
      <c r="AF83" s="375">
        <v>8.67</v>
      </c>
    </row>
    <row r="84" spans="1:32" ht="17.100000000000001" customHeight="1">
      <c r="A84" s="373">
        <v>3</v>
      </c>
      <c r="B84" s="405" t="s">
        <v>264</v>
      </c>
      <c r="C84" s="699">
        <v>12.5928</v>
      </c>
      <c r="D84" s="402">
        <f>AVERAGE(C78:C88)</f>
        <v>11.82801818181818</v>
      </c>
      <c r="E84" s="401"/>
      <c r="F84" s="400"/>
      <c r="G84" s="400"/>
      <c r="H84" s="404">
        <f>SUM(C90-C78)</f>
        <v>2.6012000000000004</v>
      </c>
      <c r="AE84" s="368" t="s">
        <v>272</v>
      </c>
      <c r="AF84" s="375">
        <v>10</v>
      </c>
    </row>
    <row r="85" spans="1:32" ht="17.100000000000001" customHeight="1">
      <c r="A85" s="373" t="s">
        <v>202</v>
      </c>
      <c r="B85" s="400" t="s">
        <v>265</v>
      </c>
      <c r="C85" s="403">
        <v>12.5928</v>
      </c>
      <c r="D85" s="402"/>
      <c r="E85" s="401"/>
      <c r="F85" s="400"/>
      <c r="G85" s="400"/>
      <c r="H85" s="400"/>
      <c r="AE85" s="368" t="s">
        <v>238</v>
      </c>
      <c r="AF85" s="375">
        <v>8</v>
      </c>
    </row>
    <row r="86" spans="1:32" ht="17.100000000000001" customHeight="1">
      <c r="A86" s="373" t="s">
        <v>202</v>
      </c>
      <c r="B86" s="400" t="s">
        <v>269</v>
      </c>
      <c r="C86" s="403">
        <v>12.5928</v>
      </c>
      <c r="D86" s="402"/>
      <c r="E86" s="401"/>
      <c r="F86" s="400"/>
      <c r="G86" s="400"/>
      <c r="H86" s="400"/>
      <c r="AE86" s="368" t="s">
        <v>186</v>
      </c>
      <c r="AF86" s="375">
        <v>6</v>
      </c>
    </row>
    <row r="87" spans="1:32" ht="17.100000000000001" customHeight="1">
      <c r="A87" s="373" t="s">
        <v>202</v>
      </c>
      <c r="B87" s="400" t="s">
        <v>273</v>
      </c>
      <c r="C87" s="403">
        <v>12.5928</v>
      </c>
      <c r="D87" s="402"/>
      <c r="E87" s="401"/>
      <c r="F87" s="400"/>
      <c r="G87" s="400"/>
      <c r="H87" s="400"/>
      <c r="AE87" s="368" t="s">
        <v>274</v>
      </c>
      <c r="AF87" s="375">
        <v>10.67</v>
      </c>
    </row>
    <row r="88" spans="1:32" ht="17.100000000000001" customHeight="1">
      <c r="A88" s="373">
        <v>5</v>
      </c>
      <c r="B88" s="400" t="s">
        <v>262</v>
      </c>
      <c r="C88" s="403">
        <v>12.931999999999999</v>
      </c>
      <c r="D88" s="402"/>
      <c r="E88" s="401"/>
      <c r="F88" s="400"/>
      <c r="G88" s="400"/>
      <c r="H88" s="400"/>
      <c r="AE88" s="368" t="s">
        <v>263</v>
      </c>
      <c r="AF88" s="375">
        <v>9</v>
      </c>
    </row>
    <row r="89" spans="1:32" ht="17.100000000000001" customHeight="1">
      <c r="A89" s="373">
        <v>4</v>
      </c>
      <c r="B89" s="392" t="s">
        <v>252</v>
      </c>
      <c r="C89" s="395">
        <v>13.2712</v>
      </c>
      <c r="D89" s="397"/>
      <c r="E89" s="396"/>
      <c r="F89" s="392"/>
      <c r="G89" s="392"/>
      <c r="H89" s="392"/>
      <c r="AE89" s="368" t="s">
        <v>210</v>
      </c>
      <c r="AF89" s="375">
        <v>6.5</v>
      </c>
    </row>
    <row r="90" spans="1:32" ht="17.100000000000001" customHeight="1">
      <c r="A90" s="373" t="s">
        <v>202</v>
      </c>
      <c r="B90" s="392" t="s">
        <v>267</v>
      </c>
      <c r="C90" s="395">
        <v>13.2712</v>
      </c>
      <c r="D90" s="397"/>
      <c r="E90" s="396"/>
      <c r="F90" s="392"/>
      <c r="G90" s="392"/>
      <c r="H90" s="392"/>
      <c r="AE90" s="368" t="s">
        <v>156</v>
      </c>
      <c r="AF90" s="375">
        <v>4.5</v>
      </c>
    </row>
    <row r="91" spans="1:32" ht="17.100000000000001" customHeight="1">
      <c r="A91" s="373">
        <v>6</v>
      </c>
      <c r="B91" s="392" t="s">
        <v>260</v>
      </c>
      <c r="C91" s="395">
        <v>14.0238</v>
      </c>
      <c r="D91" s="397"/>
      <c r="E91" s="396"/>
      <c r="F91" s="392"/>
      <c r="G91" s="392"/>
      <c r="H91" s="392"/>
      <c r="AE91" s="368" t="s">
        <v>240</v>
      </c>
      <c r="AF91" s="375">
        <v>8</v>
      </c>
    </row>
    <row r="92" spans="1:32" ht="17.100000000000001" customHeight="1">
      <c r="B92" s="392" t="s">
        <v>194</v>
      </c>
      <c r="C92" s="395">
        <v>14.06</v>
      </c>
      <c r="D92" s="397"/>
      <c r="E92" s="396"/>
      <c r="F92" s="392"/>
      <c r="G92" s="392"/>
      <c r="H92" s="392"/>
      <c r="AE92" s="368" t="s">
        <v>249</v>
      </c>
      <c r="AF92" s="375">
        <v>8.17</v>
      </c>
    </row>
    <row r="93" spans="1:32" ht="17.100000000000001" customHeight="1">
      <c r="B93" s="392" t="s">
        <v>258</v>
      </c>
      <c r="C93" s="395">
        <v>15.0944</v>
      </c>
      <c r="D93" s="397"/>
      <c r="E93" s="396"/>
      <c r="F93" s="392"/>
      <c r="G93" s="392"/>
      <c r="H93" s="392"/>
      <c r="AE93" s="368" t="s">
        <v>219</v>
      </c>
      <c r="AF93" s="375">
        <v>7</v>
      </c>
    </row>
    <row r="94" spans="1:32" ht="17.100000000000001" customHeight="1">
      <c r="A94" s="373">
        <v>7</v>
      </c>
      <c r="B94" s="393" t="s">
        <v>201</v>
      </c>
      <c r="C94" s="700">
        <v>14.99</v>
      </c>
      <c r="D94" s="397"/>
      <c r="E94" s="396"/>
      <c r="F94" s="392"/>
      <c r="G94" s="392"/>
      <c r="H94" s="392"/>
      <c r="AE94" s="368" t="s">
        <v>187</v>
      </c>
      <c r="AF94" s="375">
        <v>6</v>
      </c>
    </row>
    <row r="95" spans="1:32" ht="17.100000000000001" customHeight="1">
      <c r="A95" s="373">
        <v>6</v>
      </c>
      <c r="B95" s="392" t="s">
        <v>278</v>
      </c>
      <c r="C95" s="395">
        <v>15.33</v>
      </c>
      <c r="D95" s="397"/>
      <c r="E95" s="396"/>
      <c r="F95" s="392"/>
      <c r="G95" s="392"/>
      <c r="H95" s="392"/>
      <c r="AE95" s="368" t="s">
        <v>189</v>
      </c>
      <c r="AF95" s="375">
        <v>6</v>
      </c>
    </row>
    <row r="96" spans="1:32" ht="17.100000000000001" customHeight="1">
      <c r="B96" s="393" t="s">
        <v>214</v>
      </c>
      <c r="C96" s="700">
        <v>17.05</v>
      </c>
      <c r="D96" s="397"/>
      <c r="E96" s="396"/>
      <c r="F96" s="399"/>
      <c r="G96" s="399"/>
      <c r="H96" s="392"/>
      <c r="AE96" s="368" t="s">
        <v>279</v>
      </c>
      <c r="AF96" s="375">
        <v>19.670000000000002</v>
      </c>
    </row>
    <row r="97" spans="1:32" ht="17.100000000000001" customHeight="1">
      <c r="B97" s="392" t="s">
        <v>227</v>
      </c>
      <c r="C97" s="395">
        <v>17.07</v>
      </c>
      <c r="D97" s="397">
        <f>AVERAGE(C89:C103)</f>
        <v>16.016706666666664</v>
      </c>
      <c r="E97" s="392"/>
      <c r="F97" s="392"/>
      <c r="G97" s="392"/>
      <c r="H97" s="398">
        <f>SUM(C103-C91)</f>
        <v>3.8361999999999998</v>
      </c>
      <c r="AE97" s="368" t="s">
        <v>242</v>
      </c>
      <c r="AF97" s="375">
        <v>8</v>
      </c>
    </row>
    <row r="98" spans="1:32" ht="17.100000000000001" customHeight="1">
      <c r="A98" s="373">
        <v>4</v>
      </c>
      <c r="B98" s="392" t="s">
        <v>207</v>
      </c>
      <c r="C98" s="395">
        <v>17.079999999999998</v>
      </c>
      <c r="D98" s="397"/>
      <c r="E98" s="396"/>
      <c r="F98" s="392"/>
      <c r="G98" s="392"/>
      <c r="H98" s="392"/>
      <c r="AE98" s="368" t="s">
        <v>278</v>
      </c>
      <c r="AF98" s="375">
        <v>16.13</v>
      </c>
    </row>
    <row r="99" spans="1:32" ht="17.100000000000001" customHeight="1">
      <c r="A99" s="373">
        <v>6</v>
      </c>
      <c r="B99" s="392" t="s">
        <v>209</v>
      </c>
      <c r="C99" s="395">
        <v>17.600000000000001</v>
      </c>
      <c r="D99" s="392"/>
      <c r="E99" s="392"/>
      <c r="F99" s="392"/>
      <c r="G99" s="392"/>
      <c r="H99" s="392"/>
      <c r="AE99" s="368" t="s">
        <v>276</v>
      </c>
      <c r="AF99" s="375">
        <v>11</v>
      </c>
    </row>
    <row r="100" spans="1:32" ht="17.100000000000001" customHeight="1">
      <c r="A100" s="373">
        <v>6</v>
      </c>
      <c r="B100" s="393" t="s">
        <v>225</v>
      </c>
      <c r="C100" s="700">
        <v>17.850000000000001</v>
      </c>
      <c r="D100" s="392"/>
      <c r="E100" s="392"/>
      <c r="F100" s="392"/>
      <c r="G100" s="392"/>
      <c r="H100" s="392"/>
      <c r="AE100" s="368" t="s">
        <v>220</v>
      </c>
      <c r="AF100" s="375">
        <v>7</v>
      </c>
    </row>
    <row r="101" spans="1:32" ht="17.100000000000001" customHeight="1">
      <c r="A101" s="373">
        <v>6</v>
      </c>
      <c r="B101" s="392" t="s">
        <v>248</v>
      </c>
      <c r="C101" s="395">
        <v>17.850000000000001</v>
      </c>
      <c r="D101" s="392"/>
      <c r="E101" s="392"/>
      <c r="F101" s="392"/>
      <c r="G101" s="392"/>
      <c r="H101" s="392"/>
      <c r="AE101" s="368" t="s">
        <v>160</v>
      </c>
      <c r="AF101" s="394">
        <v>4.5</v>
      </c>
    </row>
    <row r="102" spans="1:32" ht="17.100000000000001" customHeight="1">
      <c r="A102" s="373">
        <v>6</v>
      </c>
      <c r="B102" s="392" t="s">
        <v>248</v>
      </c>
      <c r="C102" s="700">
        <v>17.850000000000001</v>
      </c>
      <c r="D102" s="392"/>
      <c r="E102" s="392"/>
      <c r="F102" s="392"/>
      <c r="G102" s="392"/>
      <c r="H102" s="392"/>
      <c r="AE102" s="368" t="s">
        <v>268</v>
      </c>
      <c r="AF102" s="375">
        <v>9.33</v>
      </c>
    </row>
    <row r="103" spans="1:32" ht="17.100000000000001" customHeight="1">
      <c r="A103" s="373">
        <v>4</v>
      </c>
      <c r="B103" s="393" t="s">
        <v>239</v>
      </c>
      <c r="C103" s="700">
        <v>17.86</v>
      </c>
      <c r="D103" s="392"/>
      <c r="E103" s="392"/>
      <c r="F103" s="392"/>
      <c r="G103" s="392"/>
      <c r="H103" s="392"/>
      <c r="AE103" s="368" t="s">
        <v>222</v>
      </c>
      <c r="AF103" s="375">
        <v>7</v>
      </c>
    </row>
    <row r="104" spans="1:32" ht="17.100000000000001" customHeight="1">
      <c r="B104" s="387" t="s">
        <v>280</v>
      </c>
      <c r="C104" s="701">
        <v>18.02</v>
      </c>
      <c r="D104" s="387"/>
      <c r="E104" s="387"/>
      <c r="F104" s="387"/>
      <c r="G104" s="387"/>
      <c r="H104" s="387"/>
      <c r="AE104" s="368" t="s">
        <v>244</v>
      </c>
      <c r="AF104" s="375">
        <v>8</v>
      </c>
    </row>
    <row r="105" spans="1:32" ht="17.100000000000001" customHeight="1">
      <c r="A105" s="373">
        <v>5</v>
      </c>
      <c r="B105" s="387" t="s">
        <v>275</v>
      </c>
      <c r="C105" s="701">
        <v>19.9068</v>
      </c>
      <c r="D105" s="389"/>
      <c r="E105" s="391"/>
      <c r="F105" s="387"/>
      <c r="G105" s="387"/>
      <c r="H105" s="387"/>
      <c r="AE105" s="368" t="s">
        <v>246</v>
      </c>
      <c r="AF105" s="375">
        <v>8</v>
      </c>
    </row>
    <row r="106" spans="1:32" ht="17.100000000000001" customHeight="1">
      <c r="A106" s="373">
        <v>8</v>
      </c>
      <c r="B106" s="388" t="s">
        <v>199</v>
      </c>
      <c r="C106" s="702">
        <v>19.239999999999998</v>
      </c>
      <c r="D106" s="389"/>
      <c r="E106" s="391"/>
      <c r="F106" s="387"/>
      <c r="G106" s="387"/>
      <c r="H106" s="387"/>
      <c r="AE106" s="368" t="s">
        <v>217</v>
      </c>
      <c r="AF106" s="375">
        <v>6.96</v>
      </c>
    </row>
    <row r="107" spans="1:32" ht="17.100000000000001" customHeight="1">
      <c r="B107" s="387" t="s">
        <v>218</v>
      </c>
      <c r="C107" s="701">
        <v>19.510000000000002</v>
      </c>
      <c r="D107" s="389"/>
      <c r="E107" s="387"/>
      <c r="F107" s="387"/>
      <c r="G107" s="387"/>
      <c r="H107" s="387"/>
      <c r="AE107" s="368" t="s">
        <v>234</v>
      </c>
      <c r="AF107" s="375">
        <v>7.52</v>
      </c>
    </row>
    <row r="108" spans="1:32" ht="17.100000000000001" customHeight="1">
      <c r="A108" s="374"/>
      <c r="B108" s="387" t="s">
        <v>218</v>
      </c>
      <c r="C108" s="701">
        <v>19.510000000000002</v>
      </c>
      <c r="D108" s="389">
        <f>AVERAGE(C104:C112)</f>
        <v>19.426311111111115</v>
      </c>
      <c r="E108" s="391"/>
      <c r="F108" s="387"/>
      <c r="G108" s="387"/>
      <c r="H108" s="390">
        <f>SUM(C112-C104)</f>
        <v>1.8399999999999999</v>
      </c>
      <c r="AE108" s="368" t="s">
        <v>208</v>
      </c>
      <c r="AF108" s="375">
        <v>6.44</v>
      </c>
    </row>
    <row r="109" spans="1:32" ht="17.100000000000001" customHeight="1">
      <c r="A109" s="373">
        <v>9</v>
      </c>
      <c r="B109" s="387" t="s">
        <v>241</v>
      </c>
      <c r="C109" s="701">
        <v>19.559999999999999</v>
      </c>
      <c r="D109" s="389"/>
      <c r="E109" s="387"/>
      <c r="F109" s="387"/>
      <c r="G109" s="387"/>
      <c r="H109" s="387"/>
      <c r="AE109" s="368" t="s">
        <v>228</v>
      </c>
      <c r="AF109" s="375">
        <v>7.25</v>
      </c>
    </row>
    <row r="110" spans="1:32" ht="17.100000000000001" customHeight="1">
      <c r="B110" s="388" t="s">
        <v>243</v>
      </c>
      <c r="C110" s="702">
        <v>19.559999999999999</v>
      </c>
      <c r="D110" s="387"/>
      <c r="E110" s="387"/>
      <c r="F110" s="387"/>
      <c r="G110" s="387"/>
      <c r="H110" s="387"/>
      <c r="AE110" s="368" t="s">
        <v>205</v>
      </c>
      <c r="AF110" s="375">
        <v>6.33</v>
      </c>
    </row>
    <row r="111" spans="1:32" ht="17.100000000000001" customHeight="1">
      <c r="A111" s="373">
        <v>7</v>
      </c>
      <c r="B111" s="387" t="s">
        <v>279</v>
      </c>
      <c r="C111" s="701">
        <v>19.670000000000002</v>
      </c>
      <c r="D111" s="387"/>
      <c r="E111" s="387"/>
      <c r="F111" s="387"/>
      <c r="G111" s="387"/>
      <c r="H111" s="387"/>
      <c r="AE111" s="368" t="s">
        <v>183</v>
      </c>
      <c r="AF111" s="375">
        <v>6.33</v>
      </c>
    </row>
    <row r="112" spans="1:32" ht="17.100000000000001" customHeight="1">
      <c r="B112" s="387" t="s">
        <v>245</v>
      </c>
      <c r="C112" s="701">
        <v>19.86</v>
      </c>
      <c r="D112" s="387"/>
      <c r="E112" s="387"/>
      <c r="F112" s="387"/>
      <c r="G112" s="387"/>
      <c r="H112" s="387"/>
      <c r="AE112" s="368" t="s">
        <v>183</v>
      </c>
      <c r="AF112" s="375">
        <v>5.67</v>
      </c>
    </row>
    <row r="113" spans="1:32" ht="17.100000000000001" customHeight="1">
      <c r="A113" s="373">
        <v>7</v>
      </c>
      <c r="B113" s="385" t="s">
        <v>221</v>
      </c>
      <c r="C113" s="703">
        <v>20.38</v>
      </c>
      <c r="D113" s="384"/>
      <c r="E113" s="383"/>
      <c r="F113" s="382"/>
      <c r="G113" s="382"/>
      <c r="H113" s="382"/>
      <c r="AE113" s="368" t="s">
        <v>250</v>
      </c>
      <c r="AF113" s="375">
        <v>8.4</v>
      </c>
    </row>
    <row r="114" spans="1:32" ht="17.100000000000001" customHeight="1">
      <c r="B114" s="382" t="s">
        <v>245</v>
      </c>
      <c r="C114" s="704">
        <v>20.67</v>
      </c>
      <c r="D114" s="382"/>
      <c r="E114" s="382"/>
      <c r="F114" s="382"/>
      <c r="G114" s="382"/>
      <c r="H114" s="382"/>
      <c r="AF114" s="375"/>
    </row>
    <row r="115" spans="1:32" ht="17.100000000000001" customHeight="1">
      <c r="B115" s="382" t="s">
        <v>247</v>
      </c>
      <c r="C115" s="703">
        <v>23.8</v>
      </c>
      <c r="D115" s="384"/>
      <c r="E115" s="383"/>
      <c r="F115" s="382"/>
      <c r="G115" s="382"/>
      <c r="H115" s="382"/>
      <c r="AE115" s="368" t="s">
        <v>280</v>
      </c>
      <c r="AF115" s="375">
        <v>18.02</v>
      </c>
    </row>
    <row r="116" spans="1:32" ht="17.100000000000001" customHeight="1">
      <c r="A116" s="373">
        <v>6</v>
      </c>
      <c r="B116" s="385" t="s">
        <v>223</v>
      </c>
      <c r="C116" s="703">
        <v>23.8</v>
      </c>
      <c r="D116" s="384">
        <f>AVERAGE(C113:C119)</f>
        <v>23.048571428571424</v>
      </c>
      <c r="E116" s="383"/>
      <c r="F116" s="382"/>
      <c r="G116" s="382"/>
      <c r="H116" s="386">
        <f>SUM(C119-C113)</f>
        <v>4.07</v>
      </c>
      <c r="AE116" s="368" t="s">
        <v>164</v>
      </c>
      <c r="AF116" s="375">
        <v>4.95</v>
      </c>
    </row>
    <row r="117" spans="1:32" ht="17.100000000000001" customHeight="1">
      <c r="A117" s="373">
        <v>6</v>
      </c>
      <c r="B117" s="385" t="s">
        <v>237</v>
      </c>
      <c r="C117" s="703">
        <v>23.8</v>
      </c>
      <c r="D117" s="384"/>
      <c r="E117" s="383"/>
      <c r="F117" s="382"/>
      <c r="G117" s="382"/>
      <c r="H117" s="382"/>
      <c r="AE117" s="368" t="s">
        <v>198</v>
      </c>
      <c r="AF117" s="375">
        <v>6.31</v>
      </c>
    </row>
    <row r="118" spans="1:32">
      <c r="A118" s="374">
        <v>2</v>
      </c>
      <c r="B118" s="382" t="s">
        <v>231</v>
      </c>
      <c r="C118" s="704">
        <v>24.44</v>
      </c>
      <c r="D118" s="384"/>
      <c r="E118" s="383"/>
      <c r="F118" s="382"/>
      <c r="G118" s="382"/>
      <c r="H118" s="382"/>
      <c r="AE118" s="368" t="s">
        <v>200</v>
      </c>
      <c r="AF118" s="375">
        <v>6.31</v>
      </c>
    </row>
    <row r="119" spans="1:32">
      <c r="A119" s="374"/>
      <c r="B119" s="382" t="s">
        <v>229</v>
      </c>
      <c r="C119" s="704">
        <v>24.45</v>
      </c>
      <c r="D119" s="384"/>
      <c r="E119" s="383"/>
      <c r="F119" s="382"/>
      <c r="G119" s="382"/>
      <c r="H119" s="382"/>
      <c r="AE119" s="368" t="s">
        <v>203</v>
      </c>
      <c r="AF119" s="375">
        <v>6.31</v>
      </c>
    </row>
    <row r="120" spans="1:32">
      <c r="A120" s="379"/>
      <c r="B120" s="378" t="s">
        <v>211</v>
      </c>
      <c r="C120" s="705">
        <v>41.95</v>
      </c>
      <c r="D120" s="381"/>
      <c r="E120" s="380"/>
      <c r="F120" s="378"/>
      <c r="G120" s="378"/>
      <c r="H120" s="378"/>
      <c r="AE120" s="368" t="s">
        <v>257</v>
      </c>
      <c r="AF120" s="375">
        <v>8.7100000000000009</v>
      </c>
    </row>
    <row r="121" spans="1:32" ht="15">
      <c r="A121" s="379">
        <v>10</v>
      </c>
      <c r="B121" s="378" t="s">
        <v>213</v>
      </c>
      <c r="C121" s="705">
        <v>41.95</v>
      </c>
      <c r="D121" s="378"/>
      <c r="E121" s="378"/>
      <c r="F121" s="378"/>
      <c r="G121" s="378"/>
      <c r="H121" s="378"/>
      <c r="AE121" s="368" t="s">
        <v>215</v>
      </c>
      <c r="AF121" s="375">
        <v>6.93</v>
      </c>
    </row>
    <row r="122" spans="1:32">
      <c r="A122" s="374"/>
      <c r="D122" s="377"/>
      <c r="E122" s="376"/>
      <c r="F122" s="368"/>
      <c r="G122" s="368"/>
      <c r="H122" s="368"/>
      <c r="AE122" s="368" t="s">
        <v>168</v>
      </c>
      <c r="AF122" s="375">
        <v>4.96</v>
      </c>
    </row>
    <row r="123" spans="1:32">
      <c r="A123" s="374"/>
    </row>
    <row r="124" spans="1:32">
      <c r="A124" s="374"/>
    </row>
    <row r="125" spans="1:32">
      <c r="A125" s="374"/>
    </row>
    <row r="126" spans="1:32">
      <c r="A126" s="374"/>
    </row>
    <row r="127" spans="1:32">
      <c r="A127" s="374"/>
    </row>
    <row r="128" spans="1:32">
      <c r="A128" s="374"/>
    </row>
    <row r="129" spans="1:1">
      <c r="A129" s="374"/>
    </row>
    <row r="130" spans="1:1">
      <c r="A130" s="374"/>
    </row>
    <row r="131" spans="1:1">
      <c r="A131" s="374"/>
    </row>
    <row r="132" spans="1:1">
      <c r="A132" s="374"/>
    </row>
    <row r="133" spans="1:1">
      <c r="A133" s="374"/>
    </row>
    <row r="134" spans="1:1">
      <c r="A134" s="374"/>
    </row>
    <row r="135" spans="1:1">
      <c r="A135" s="374"/>
    </row>
    <row r="136" spans="1:1">
      <c r="A136" s="374"/>
    </row>
    <row r="137" spans="1:1">
      <c r="A137" s="374"/>
    </row>
    <row r="138" spans="1:1">
      <c r="A138" s="374"/>
    </row>
    <row r="139" spans="1:1">
      <c r="A139" s="374"/>
    </row>
    <row r="140" spans="1:1">
      <c r="A140" s="374"/>
    </row>
    <row r="141" spans="1:1">
      <c r="A141" s="374"/>
    </row>
    <row r="142" spans="1:1">
      <c r="A142" s="374"/>
    </row>
    <row r="143" spans="1:1">
      <c r="A143" s="374"/>
    </row>
    <row r="144" spans="1:1">
      <c r="A144" s="374"/>
    </row>
    <row r="145" spans="1:1">
      <c r="A145" s="374"/>
    </row>
    <row r="146" spans="1:1">
      <c r="A146" s="374"/>
    </row>
    <row r="147" spans="1:1">
      <c r="A147" s="374"/>
    </row>
    <row r="148" spans="1:1">
      <c r="A148" s="374"/>
    </row>
    <row r="149" spans="1:1">
      <c r="A149" s="374"/>
    </row>
    <row r="150" spans="1:1">
      <c r="A150" s="374"/>
    </row>
    <row r="151" spans="1:1">
      <c r="A151" s="374"/>
    </row>
    <row r="152" spans="1:1">
      <c r="A152" s="374"/>
    </row>
    <row r="153" spans="1:1">
      <c r="A153" s="374"/>
    </row>
    <row r="154" spans="1:1">
      <c r="A154" s="374"/>
    </row>
    <row r="155" spans="1:1">
      <c r="A155" s="374"/>
    </row>
    <row r="156" spans="1:1">
      <c r="A156" s="374"/>
    </row>
    <row r="157" spans="1:1">
      <c r="A157" s="374"/>
    </row>
    <row r="158" spans="1:1">
      <c r="A158" s="374"/>
    </row>
    <row r="159" spans="1:1">
      <c r="A159" s="374"/>
    </row>
    <row r="160" spans="1:1">
      <c r="A160" s="374"/>
    </row>
    <row r="161" spans="1:1">
      <c r="A161" s="374"/>
    </row>
    <row r="162" spans="1:1">
      <c r="A162" s="374"/>
    </row>
    <row r="163" spans="1:1">
      <c r="A163" s="374"/>
    </row>
    <row r="164" spans="1:1">
      <c r="A164" s="374"/>
    </row>
    <row r="165" spans="1:1">
      <c r="A165" s="374"/>
    </row>
    <row r="166" spans="1:1">
      <c r="A166" s="374"/>
    </row>
    <row r="167" spans="1:1">
      <c r="A167" s="374"/>
    </row>
    <row r="168" spans="1:1">
      <c r="A168" s="374"/>
    </row>
    <row r="169" spans="1:1">
      <c r="A169" s="374"/>
    </row>
    <row r="170" spans="1:1">
      <c r="A170" s="374"/>
    </row>
    <row r="171" spans="1:1">
      <c r="A171" s="374"/>
    </row>
    <row r="172" spans="1:1">
      <c r="A172" s="374"/>
    </row>
    <row r="173" spans="1:1">
      <c r="A173" s="374"/>
    </row>
    <row r="174" spans="1:1">
      <c r="A174" s="374"/>
    </row>
    <row r="175" spans="1:1">
      <c r="A175" s="374"/>
    </row>
    <row r="176" spans="1:1">
      <c r="A176" s="374"/>
    </row>
    <row r="177" spans="1:1">
      <c r="A177" s="374"/>
    </row>
    <row r="178" spans="1:1">
      <c r="A178" s="374"/>
    </row>
    <row r="179" spans="1:1">
      <c r="A179" s="374"/>
    </row>
    <row r="180" spans="1:1">
      <c r="A180" s="374"/>
    </row>
    <row r="181" spans="1:1">
      <c r="A181" s="374"/>
    </row>
    <row r="182" spans="1:1">
      <c r="A182" s="374"/>
    </row>
    <row r="183" spans="1:1">
      <c r="A183" s="374"/>
    </row>
    <row r="184" spans="1:1">
      <c r="A184" s="374"/>
    </row>
    <row r="185" spans="1:1">
      <c r="A185" s="374"/>
    </row>
    <row r="186" spans="1:1">
      <c r="A186" s="374"/>
    </row>
    <row r="187" spans="1:1">
      <c r="A187" s="374"/>
    </row>
    <row r="188" spans="1:1">
      <c r="A188" s="374"/>
    </row>
    <row r="189" spans="1:1">
      <c r="A189" s="374"/>
    </row>
    <row r="190" spans="1:1">
      <c r="A190" s="374"/>
    </row>
    <row r="191" spans="1:1">
      <c r="A191" s="374"/>
    </row>
    <row r="192" spans="1:1">
      <c r="A192" s="374"/>
    </row>
    <row r="193" spans="1:1">
      <c r="A193" s="374"/>
    </row>
    <row r="194" spans="1:1">
      <c r="A194" s="374"/>
    </row>
    <row r="195" spans="1:1">
      <c r="A195" s="374"/>
    </row>
    <row r="196" spans="1:1">
      <c r="A196" s="374"/>
    </row>
    <row r="197" spans="1:1">
      <c r="A197" s="374"/>
    </row>
    <row r="198" spans="1:1">
      <c r="A198" s="374"/>
    </row>
    <row r="199" spans="1:1">
      <c r="A199" s="374"/>
    </row>
    <row r="200" spans="1:1">
      <c r="A200" s="374"/>
    </row>
    <row r="201" spans="1:1">
      <c r="A201" s="374"/>
    </row>
    <row r="202" spans="1:1">
      <c r="A202" s="374"/>
    </row>
    <row r="203" spans="1:1">
      <c r="A203" s="374"/>
    </row>
    <row r="204" spans="1:1">
      <c r="A204" s="374"/>
    </row>
    <row r="205" spans="1:1">
      <c r="A205" s="374"/>
    </row>
    <row r="206" spans="1:1">
      <c r="A206" s="374"/>
    </row>
    <row r="207" spans="1:1">
      <c r="A207" s="374"/>
    </row>
    <row r="208" spans="1:1">
      <c r="A208" s="374"/>
    </row>
    <row r="209" spans="1:1">
      <c r="A209" s="374"/>
    </row>
    <row r="210" spans="1:1">
      <c r="A210" s="374"/>
    </row>
    <row r="211" spans="1:1">
      <c r="A211" s="374"/>
    </row>
    <row r="212" spans="1:1">
      <c r="A212" s="374"/>
    </row>
    <row r="213" spans="1:1">
      <c r="A213" s="374"/>
    </row>
    <row r="214" spans="1:1">
      <c r="A214" s="374"/>
    </row>
    <row r="215" spans="1:1">
      <c r="A215" s="374"/>
    </row>
    <row r="216" spans="1:1">
      <c r="A216" s="374"/>
    </row>
    <row r="217" spans="1:1">
      <c r="A217" s="374"/>
    </row>
    <row r="218" spans="1:1">
      <c r="A218" s="374"/>
    </row>
    <row r="219" spans="1:1">
      <c r="A219" s="374"/>
    </row>
    <row r="220" spans="1:1">
      <c r="A220" s="374"/>
    </row>
    <row r="221" spans="1:1">
      <c r="A221" s="374"/>
    </row>
    <row r="222" spans="1:1">
      <c r="A222" s="374"/>
    </row>
    <row r="223" spans="1:1">
      <c r="A223" s="374"/>
    </row>
    <row r="224" spans="1:1">
      <c r="A224" s="374"/>
    </row>
    <row r="225" spans="1:1">
      <c r="A225" s="374"/>
    </row>
    <row r="226" spans="1:1">
      <c r="A226" s="374"/>
    </row>
    <row r="227" spans="1:1">
      <c r="A227" s="374"/>
    </row>
    <row r="228" spans="1:1">
      <c r="A228" s="374"/>
    </row>
    <row r="229" spans="1:1">
      <c r="A229" s="374"/>
    </row>
    <row r="230" spans="1:1">
      <c r="A230" s="374"/>
    </row>
    <row r="231" spans="1:1">
      <c r="A231" s="374"/>
    </row>
    <row r="232" spans="1:1">
      <c r="A232" s="374"/>
    </row>
    <row r="233" spans="1:1">
      <c r="A233" s="374"/>
    </row>
    <row r="234" spans="1:1">
      <c r="A234" s="374"/>
    </row>
    <row r="235" spans="1:1">
      <c r="A235" s="374"/>
    </row>
    <row r="236" spans="1:1">
      <c r="A236" s="374"/>
    </row>
    <row r="237" spans="1:1">
      <c r="A237" s="374"/>
    </row>
    <row r="238" spans="1:1">
      <c r="A238" s="374"/>
    </row>
    <row r="239" spans="1:1">
      <c r="A239" s="374"/>
    </row>
    <row r="240" spans="1:1">
      <c r="A240" s="374"/>
    </row>
    <row r="241" spans="1:1">
      <c r="A241" s="374"/>
    </row>
    <row r="242" spans="1:1">
      <c r="A242" s="374"/>
    </row>
    <row r="243" spans="1:1">
      <c r="A243" s="374"/>
    </row>
    <row r="244" spans="1:1">
      <c r="A244" s="374"/>
    </row>
    <row r="245" spans="1:1">
      <c r="A245" s="374"/>
    </row>
    <row r="246" spans="1:1">
      <c r="A246" s="374"/>
    </row>
    <row r="247" spans="1:1">
      <c r="A247" s="374"/>
    </row>
    <row r="248" spans="1:1">
      <c r="A248" s="374"/>
    </row>
    <row r="249" spans="1:1">
      <c r="A249" s="374"/>
    </row>
    <row r="250" spans="1:1">
      <c r="A250" s="374"/>
    </row>
    <row r="251" spans="1:1">
      <c r="A251" s="374"/>
    </row>
    <row r="252" spans="1:1">
      <c r="A252" s="374"/>
    </row>
    <row r="253" spans="1:1">
      <c r="A253" s="374"/>
    </row>
    <row r="254" spans="1:1">
      <c r="A254" s="374"/>
    </row>
    <row r="255" spans="1:1">
      <c r="A255" s="374"/>
    </row>
    <row r="256" spans="1:1">
      <c r="A256" s="374"/>
    </row>
    <row r="257" spans="1:1">
      <c r="A257" s="374"/>
    </row>
    <row r="258" spans="1:1">
      <c r="A258" s="374"/>
    </row>
    <row r="259" spans="1:1">
      <c r="A259" s="374"/>
    </row>
    <row r="260" spans="1:1">
      <c r="A260" s="374"/>
    </row>
    <row r="261" spans="1:1">
      <c r="A261" s="374"/>
    </row>
    <row r="262" spans="1:1">
      <c r="A262" s="374"/>
    </row>
    <row r="263" spans="1:1">
      <c r="A263" s="374"/>
    </row>
    <row r="264" spans="1:1">
      <c r="A264" s="374"/>
    </row>
    <row r="265" spans="1:1">
      <c r="A265" s="374"/>
    </row>
    <row r="266" spans="1:1">
      <c r="A266" s="374"/>
    </row>
    <row r="267" spans="1:1">
      <c r="A267" s="374"/>
    </row>
    <row r="268" spans="1:1">
      <c r="A268" s="374"/>
    </row>
    <row r="269" spans="1:1">
      <c r="A269" s="374"/>
    </row>
    <row r="270" spans="1:1">
      <c r="A270" s="374"/>
    </row>
    <row r="271" spans="1:1">
      <c r="A271" s="374"/>
    </row>
    <row r="272" spans="1:1">
      <c r="A272" s="374"/>
    </row>
    <row r="273" spans="1:1">
      <c r="A273" s="374"/>
    </row>
    <row r="274" spans="1:1">
      <c r="A274" s="374"/>
    </row>
    <row r="275" spans="1:1">
      <c r="A275" s="374"/>
    </row>
    <row r="276" spans="1:1">
      <c r="A276" s="374"/>
    </row>
    <row r="277" spans="1:1">
      <c r="A277" s="374"/>
    </row>
    <row r="278" spans="1:1">
      <c r="A278" s="374"/>
    </row>
    <row r="279" spans="1:1">
      <c r="A279" s="374"/>
    </row>
    <row r="280" spans="1:1">
      <c r="A280" s="374"/>
    </row>
    <row r="281" spans="1:1">
      <c r="A281" s="374"/>
    </row>
    <row r="282" spans="1:1">
      <c r="A282" s="374"/>
    </row>
    <row r="283" spans="1:1">
      <c r="A283" s="374"/>
    </row>
    <row r="284" spans="1:1">
      <c r="A284" s="374"/>
    </row>
    <row r="285" spans="1:1">
      <c r="A285" s="374"/>
    </row>
    <row r="286" spans="1:1">
      <c r="A286" s="374"/>
    </row>
    <row r="287" spans="1:1">
      <c r="A287" s="374"/>
    </row>
    <row r="288" spans="1:1">
      <c r="A288" s="374"/>
    </row>
    <row r="289" spans="1:1">
      <c r="A289" s="374"/>
    </row>
    <row r="290" spans="1:1">
      <c r="A290" s="374"/>
    </row>
    <row r="291" spans="1:1">
      <c r="A291" s="374"/>
    </row>
    <row r="292" spans="1:1">
      <c r="A292" s="374"/>
    </row>
    <row r="293" spans="1:1">
      <c r="A293" s="374"/>
    </row>
    <row r="294" spans="1:1">
      <c r="A294" s="374"/>
    </row>
    <row r="295" spans="1:1">
      <c r="A295" s="374"/>
    </row>
    <row r="296" spans="1:1">
      <c r="A296" s="374"/>
    </row>
    <row r="297" spans="1:1">
      <c r="A297" s="374"/>
    </row>
    <row r="298" spans="1:1">
      <c r="A298" s="374"/>
    </row>
    <row r="299" spans="1:1">
      <c r="A299" s="374"/>
    </row>
    <row r="300" spans="1:1">
      <c r="A300" s="374"/>
    </row>
    <row r="301" spans="1:1">
      <c r="A301" s="374"/>
    </row>
    <row r="302" spans="1:1">
      <c r="A302" s="374"/>
    </row>
    <row r="303" spans="1:1">
      <c r="A303" s="374"/>
    </row>
    <row r="304" spans="1:1">
      <c r="A304" s="374"/>
    </row>
    <row r="305" spans="1:1">
      <c r="A305" s="374"/>
    </row>
    <row r="306" spans="1:1">
      <c r="A306" s="374"/>
    </row>
    <row r="307" spans="1:1">
      <c r="A307" s="374"/>
    </row>
    <row r="308" spans="1:1">
      <c r="A308" s="374"/>
    </row>
    <row r="309" spans="1:1">
      <c r="A309" s="374"/>
    </row>
    <row r="310" spans="1:1">
      <c r="A310" s="374"/>
    </row>
    <row r="311" spans="1:1">
      <c r="A311" s="374"/>
    </row>
    <row r="312" spans="1:1">
      <c r="A312" s="374"/>
    </row>
    <row r="313" spans="1:1">
      <c r="A313" s="374"/>
    </row>
    <row r="314" spans="1:1">
      <c r="A314" s="374"/>
    </row>
    <row r="315" spans="1:1">
      <c r="A315" s="374"/>
    </row>
    <row r="316" spans="1:1">
      <c r="A316" s="374"/>
    </row>
    <row r="317" spans="1:1">
      <c r="A317" s="374"/>
    </row>
    <row r="318" spans="1:1">
      <c r="A318" s="374"/>
    </row>
    <row r="319" spans="1:1">
      <c r="A319" s="374"/>
    </row>
    <row r="320" spans="1:1">
      <c r="A320" s="374"/>
    </row>
    <row r="321" spans="1:1">
      <c r="A321" s="374"/>
    </row>
    <row r="322" spans="1:1">
      <c r="A322" s="374"/>
    </row>
    <row r="323" spans="1:1">
      <c r="A323" s="374"/>
    </row>
    <row r="324" spans="1:1">
      <c r="A324" s="374"/>
    </row>
  </sheetData>
  <autoFilter ref="A1:Q121" xr:uid="{00000000-0009-0000-0000-000001000000}"/>
  <phoneticPr fontId="28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XFC756"/>
  <sheetViews>
    <sheetView workbookViewId="0">
      <selection activeCell="B55" sqref="B55"/>
    </sheetView>
  </sheetViews>
  <sheetFormatPr defaultColWidth="11.42578125" defaultRowHeight="15"/>
  <cols>
    <col min="1" max="1" width="42" style="368" customWidth="1"/>
    <col min="2" max="2" width="16.42578125" style="368" customWidth="1"/>
    <col min="3" max="5" width="11.42578125" style="368"/>
    <col min="6" max="10" width="14.7109375" style="374" customWidth="1"/>
    <col min="11" max="16384" width="11.42578125" style="368"/>
  </cols>
  <sheetData>
    <row r="1" spans="1:12" ht="17.25" thickTop="1" thickBot="1">
      <c r="A1" s="490" t="s">
        <v>157</v>
      </c>
      <c r="B1" s="490" t="s">
        <v>158</v>
      </c>
      <c r="F1" s="495">
        <v>6.36</v>
      </c>
      <c r="G1" s="494">
        <v>7.92</v>
      </c>
      <c r="H1" s="493">
        <v>9.7799999999999994</v>
      </c>
      <c r="I1" s="492">
        <v>12.44</v>
      </c>
      <c r="J1" s="491">
        <v>13.61</v>
      </c>
    </row>
    <row r="2" spans="1:12" ht="16.5" thickTop="1" thickBot="1">
      <c r="A2" s="368" t="s">
        <v>160</v>
      </c>
      <c r="B2" s="394">
        <v>4.5</v>
      </c>
      <c r="C2" s="368" t="s">
        <v>281</v>
      </c>
      <c r="F2" s="489">
        <v>1</v>
      </c>
      <c r="G2" s="488">
        <v>2</v>
      </c>
      <c r="H2" s="487">
        <v>3</v>
      </c>
      <c r="I2" s="486">
        <v>4</v>
      </c>
      <c r="J2" s="485">
        <v>5</v>
      </c>
    </row>
    <row r="3" spans="1:12" ht="17.25" thickTop="1">
      <c r="A3" s="368" t="s">
        <v>162</v>
      </c>
      <c r="B3" s="375">
        <v>4.8</v>
      </c>
      <c r="F3" s="484" t="s">
        <v>132</v>
      </c>
      <c r="G3" s="483" t="s">
        <v>133</v>
      </c>
      <c r="H3" s="482" t="s">
        <v>134</v>
      </c>
      <c r="I3" s="481" t="s">
        <v>135</v>
      </c>
      <c r="J3" s="480" t="s">
        <v>136</v>
      </c>
      <c r="K3" s="54"/>
      <c r="L3" s="54"/>
    </row>
    <row r="4" spans="1:12" ht="16.5">
      <c r="A4" s="368" t="s">
        <v>161</v>
      </c>
      <c r="B4" s="375">
        <v>5</v>
      </c>
      <c r="E4" s="522"/>
      <c r="F4" s="479" t="s">
        <v>137</v>
      </c>
      <c r="G4" s="477" t="s">
        <v>138</v>
      </c>
      <c r="H4" s="470" t="s">
        <v>139</v>
      </c>
      <c r="I4" s="475" t="s">
        <v>140</v>
      </c>
      <c r="J4" s="478" t="s">
        <v>141</v>
      </c>
      <c r="K4" s="54"/>
      <c r="L4" s="54"/>
    </row>
    <row r="5" spans="1:12" ht="16.5">
      <c r="A5" s="368" t="s">
        <v>173</v>
      </c>
      <c r="B5" s="375">
        <v>5</v>
      </c>
      <c r="E5" s="522"/>
      <c r="F5" s="472"/>
      <c r="G5" s="477" t="s">
        <v>142</v>
      </c>
      <c r="H5" s="470" t="s">
        <v>143</v>
      </c>
      <c r="I5" s="475" t="s">
        <v>144</v>
      </c>
      <c r="J5" s="468"/>
      <c r="K5" s="54"/>
      <c r="L5" s="54"/>
    </row>
    <row r="6" spans="1:12" ht="16.5">
      <c r="A6" s="368" t="s">
        <v>176</v>
      </c>
      <c r="B6" s="375">
        <v>5</v>
      </c>
      <c r="E6" s="1"/>
      <c r="F6" s="474"/>
      <c r="G6" s="476"/>
      <c r="H6" s="470" t="s">
        <v>145</v>
      </c>
      <c r="I6" s="475" t="s">
        <v>146</v>
      </c>
      <c r="J6" s="468"/>
      <c r="K6" s="54"/>
      <c r="L6" s="54"/>
    </row>
    <row r="7" spans="1:12" ht="16.5">
      <c r="A7" s="368" t="s">
        <v>156</v>
      </c>
      <c r="B7" s="375">
        <v>4.5</v>
      </c>
      <c r="E7" s="1"/>
      <c r="F7" s="474"/>
      <c r="G7" s="471"/>
      <c r="H7" s="470" t="s">
        <v>147</v>
      </c>
      <c r="I7" s="475" t="s">
        <v>138</v>
      </c>
      <c r="J7" s="468"/>
      <c r="K7" s="54"/>
      <c r="L7" s="54"/>
    </row>
    <row r="8" spans="1:12" ht="16.5">
      <c r="A8" s="438" t="s">
        <v>179</v>
      </c>
      <c r="B8" s="441">
        <v>5.52</v>
      </c>
      <c r="E8" s="1"/>
      <c r="F8" s="474"/>
      <c r="G8" s="471"/>
      <c r="H8" s="470" t="s">
        <v>148</v>
      </c>
      <c r="I8" s="469"/>
      <c r="J8" s="468"/>
      <c r="K8" s="54"/>
      <c r="L8" s="54"/>
    </row>
    <row r="9" spans="1:12" ht="16.5">
      <c r="A9" s="421" t="s">
        <v>181</v>
      </c>
      <c r="B9" s="516">
        <v>5.78</v>
      </c>
      <c r="C9" s="368">
        <v>5</v>
      </c>
      <c r="E9" s="522"/>
      <c r="F9" s="472"/>
      <c r="G9" s="471"/>
      <c r="H9" s="470" t="s">
        <v>149</v>
      </c>
      <c r="I9" s="469"/>
      <c r="J9" s="468"/>
      <c r="K9" s="54"/>
      <c r="L9" s="54"/>
    </row>
    <row r="10" spans="1:12" ht="17.25" thickBot="1">
      <c r="A10" s="368" t="s">
        <v>186</v>
      </c>
      <c r="B10" s="516">
        <v>6</v>
      </c>
      <c r="C10" s="368">
        <v>1</v>
      </c>
      <c r="E10" s="1"/>
      <c r="F10" s="466"/>
      <c r="G10" s="465"/>
      <c r="H10" s="464" t="s">
        <v>150</v>
      </c>
      <c r="I10" s="463"/>
      <c r="J10" s="462"/>
      <c r="K10" s="54"/>
      <c r="L10" s="54"/>
    </row>
    <row r="11" spans="1:12" ht="15.75" thickTop="1">
      <c r="A11" s="368" t="s">
        <v>187</v>
      </c>
      <c r="B11" s="375">
        <v>6</v>
      </c>
    </row>
    <row r="12" spans="1:12">
      <c r="A12" s="368" t="s">
        <v>189</v>
      </c>
      <c r="B12" s="375">
        <v>6</v>
      </c>
      <c r="C12" s="368">
        <v>2</v>
      </c>
    </row>
    <row r="13" spans="1:12">
      <c r="A13" s="438" t="s">
        <v>196</v>
      </c>
      <c r="B13" s="441">
        <v>6.07</v>
      </c>
      <c r="C13" s="368">
        <v>0</v>
      </c>
    </row>
    <row r="14" spans="1:12">
      <c r="A14" s="368" t="s">
        <v>185</v>
      </c>
      <c r="B14" s="375">
        <v>6.28</v>
      </c>
    </row>
    <row r="15" spans="1:12">
      <c r="A15" s="368" t="s">
        <v>184</v>
      </c>
      <c r="B15" s="375">
        <v>6</v>
      </c>
    </row>
    <row r="16" spans="1:12">
      <c r="A16" s="368" t="s">
        <v>192</v>
      </c>
      <c r="B16" s="375">
        <v>6</v>
      </c>
    </row>
    <row r="17" spans="1:3">
      <c r="A17" s="368" t="s">
        <v>191</v>
      </c>
      <c r="B17" s="375">
        <v>6</v>
      </c>
    </row>
    <row r="18" spans="1:3">
      <c r="A18" s="368" t="s">
        <v>167</v>
      </c>
      <c r="B18" s="375">
        <v>6</v>
      </c>
    </row>
    <row r="19" spans="1:3">
      <c r="A19" s="368" t="s">
        <v>172</v>
      </c>
      <c r="B19" s="375">
        <v>6</v>
      </c>
    </row>
    <row r="20" spans="1:3" ht="15.75" thickBot="1">
      <c r="A20" s="520" t="s">
        <v>219</v>
      </c>
      <c r="B20" s="521">
        <v>7</v>
      </c>
      <c r="C20" s="520">
        <v>2</v>
      </c>
    </row>
    <row r="21" spans="1:3">
      <c r="A21" s="421" t="s">
        <v>282</v>
      </c>
      <c r="B21" s="516">
        <v>6.75</v>
      </c>
      <c r="C21" s="368">
        <v>5</v>
      </c>
    </row>
    <row r="22" spans="1:3">
      <c r="A22" s="368" t="s">
        <v>178</v>
      </c>
      <c r="B22" s="516">
        <v>6</v>
      </c>
    </row>
    <row r="23" spans="1:3">
      <c r="A23" s="368" t="s">
        <v>210</v>
      </c>
      <c r="B23" s="375">
        <v>6.5</v>
      </c>
      <c r="C23" s="368">
        <v>3</v>
      </c>
    </row>
    <row r="24" spans="1:3">
      <c r="A24" s="368" t="s">
        <v>222</v>
      </c>
      <c r="B24" s="375">
        <v>7</v>
      </c>
    </row>
    <row r="25" spans="1:3">
      <c r="A25" s="418" t="s">
        <v>226</v>
      </c>
      <c r="B25" s="413">
        <v>7.2</v>
      </c>
    </row>
    <row r="26" spans="1:3">
      <c r="A26" s="418" t="s">
        <v>230</v>
      </c>
      <c r="B26" s="413">
        <v>7.28</v>
      </c>
      <c r="C26" s="368">
        <v>1</v>
      </c>
    </row>
    <row r="27" spans="1:3">
      <c r="A27" s="368" t="s">
        <v>232</v>
      </c>
      <c r="B27" s="375">
        <v>7.51</v>
      </c>
      <c r="C27" s="368">
        <v>0</v>
      </c>
    </row>
    <row r="28" spans="1:3">
      <c r="A28" s="368" t="s">
        <v>220</v>
      </c>
      <c r="B28" s="375">
        <v>7</v>
      </c>
      <c r="C28" s="368">
        <v>2</v>
      </c>
    </row>
    <row r="29" spans="1:3">
      <c r="A29" s="368" t="s">
        <v>244</v>
      </c>
      <c r="B29" s="375">
        <v>8</v>
      </c>
      <c r="C29" s="368">
        <v>3</v>
      </c>
    </row>
    <row r="30" spans="1:3">
      <c r="A30" s="368" t="s">
        <v>246</v>
      </c>
      <c r="B30" s="375">
        <v>8</v>
      </c>
      <c r="C30" s="368">
        <v>3</v>
      </c>
    </row>
    <row r="31" spans="1:3">
      <c r="A31" s="368" t="s">
        <v>195</v>
      </c>
      <c r="B31" s="375">
        <v>6.9</v>
      </c>
    </row>
    <row r="32" spans="1:3">
      <c r="A32" s="409" t="s">
        <v>251</v>
      </c>
      <c r="B32" s="408">
        <v>8.4600000000000009</v>
      </c>
      <c r="C32" s="368">
        <v>0</v>
      </c>
    </row>
    <row r="33" spans="1:3">
      <c r="A33" s="368" t="s">
        <v>193</v>
      </c>
      <c r="B33" s="375">
        <v>7.66</v>
      </c>
    </row>
    <row r="34" spans="1:3">
      <c r="A34" s="368" t="s">
        <v>272</v>
      </c>
      <c r="B34" s="375">
        <v>10</v>
      </c>
    </row>
    <row r="35" spans="1:3">
      <c r="A35" s="409" t="s">
        <v>254</v>
      </c>
      <c r="B35" s="408">
        <v>8.59</v>
      </c>
      <c r="C35" s="368">
        <v>2</v>
      </c>
    </row>
    <row r="36" spans="1:3">
      <c r="A36" s="368" t="s">
        <v>188</v>
      </c>
      <c r="B36" s="375">
        <v>8.67</v>
      </c>
    </row>
    <row r="37" spans="1:3">
      <c r="A37" s="368" t="s">
        <v>240</v>
      </c>
      <c r="B37" s="375">
        <v>8</v>
      </c>
      <c r="C37" s="368">
        <v>3</v>
      </c>
    </row>
    <row r="38" spans="1:3">
      <c r="A38" s="368" t="s">
        <v>256</v>
      </c>
      <c r="B38" s="375">
        <v>8.6999999999999993</v>
      </c>
      <c r="C38" s="368">
        <v>0</v>
      </c>
    </row>
    <row r="39" spans="1:3">
      <c r="A39" s="368" t="s">
        <v>180</v>
      </c>
      <c r="B39" s="375">
        <v>8.33</v>
      </c>
    </row>
    <row r="40" spans="1:3">
      <c r="A40" s="368" t="s">
        <v>182</v>
      </c>
      <c r="B40" s="375">
        <v>8</v>
      </c>
    </row>
    <row r="41" spans="1:3">
      <c r="A41" s="409" t="s">
        <v>259</v>
      </c>
      <c r="B41" s="408">
        <v>8.9</v>
      </c>
      <c r="C41" s="368">
        <v>2</v>
      </c>
    </row>
    <row r="42" spans="1:3">
      <c r="A42" s="409" t="s">
        <v>261</v>
      </c>
      <c r="B42" s="408">
        <v>8.9</v>
      </c>
      <c r="C42" s="368">
        <v>2</v>
      </c>
    </row>
    <row r="43" spans="1:3">
      <c r="A43" s="368" t="s">
        <v>163</v>
      </c>
      <c r="B43" s="375">
        <v>8</v>
      </c>
    </row>
    <row r="44" spans="1:3">
      <c r="A44" s="368" t="s">
        <v>190</v>
      </c>
      <c r="B44" s="375">
        <v>8.33</v>
      </c>
    </row>
    <row r="45" spans="1:3">
      <c r="A45" s="409" t="s">
        <v>253</v>
      </c>
      <c r="B45" s="408">
        <v>9.33</v>
      </c>
      <c r="C45" s="368">
        <v>3</v>
      </c>
    </row>
    <row r="46" spans="1:3">
      <c r="A46" s="409" t="s">
        <v>266</v>
      </c>
      <c r="B46" s="408">
        <v>9.33</v>
      </c>
      <c r="C46" s="368">
        <v>3</v>
      </c>
    </row>
    <row r="47" spans="1:3">
      <c r="A47" s="368" t="s">
        <v>249</v>
      </c>
      <c r="B47" s="375">
        <v>8.17</v>
      </c>
      <c r="C47" s="368">
        <v>3</v>
      </c>
    </row>
    <row r="48" spans="1:3">
      <c r="A48" s="368" t="s">
        <v>283</v>
      </c>
      <c r="B48" s="375">
        <v>9.33</v>
      </c>
    </row>
    <row r="49" spans="1:16383">
      <c r="A49" s="409" t="s">
        <v>270</v>
      </c>
      <c r="B49" s="408">
        <v>9.56</v>
      </c>
      <c r="C49" s="368">
        <v>1</v>
      </c>
    </row>
    <row r="50" spans="1:16383">
      <c r="A50" s="368" t="s">
        <v>170</v>
      </c>
      <c r="B50" s="375">
        <v>8.33</v>
      </c>
    </row>
    <row r="51" spans="1:16383">
      <c r="A51" s="368" t="s">
        <v>164</v>
      </c>
      <c r="B51" s="375">
        <v>9.89</v>
      </c>
      <c r="C51" s="368" t="s">
        <v>281</v>
      </c>
    </row>
    <row r="52" spans="1:16383">
      <c r="A52" s="368" t="s">
        <v>168</v>
      </c>
      <c r="B52" s="375">
        <v>9.92</v>
      </c>
      <c r="C52" s="368">
        <v>2</v>
      </c>
    </row>
    <row r="53" spans="1:16383">
      <c r="A53" s="368" t="s">
        <v>255</v>
      </c>
      <c r="B53" s="375">
        <v>8.67</v>
      </c>
      <c r="C53" s="368">
        <v>3</v>
      </c>
    </row>
    <row r="54" spans="1:16383">
      <c r="A54" s="368" t="s">
        <v>238</v>
      </c>
      <c r="B54" s="375">
        <v>8</v>
      </c>
      <c r="D54" s="516"/>
      <c r="E54" s="516"/>
      <c r="F54" s="516"/>
      <c r="G54" s="516"/>
      <c r="H54" s="516"/>
      <c r="I54" s="516"/>
      <c r="J54" s="516"/>
      <c r="K54" s="516"/>
      <c r="L54" s="516"/>
      <c r="M54" s="516"/>
      <c r="N54" s="516"/>
      <c r="O54" s="516"/>
      <c r="P54" s="516"/>
      <c r="Q54" s="516"/>
      <c r="R54" s="516"/>
      <c r="S54" s="516"/>
      <c r="T54" s="516"/>
      <c r="U54" s="516"/>
      <c r="V54" s="516"/>
      <c r="W54" s="516"/>
      <c r="X54" s="516"/>
      <c r="Y54" s="516"/>
      <c r="Z54" s="516"/>
      <c r="AA54" s="516"/>
      <c r="AB54" s="516"/>
      <c r="AC54" s="516"/>
      <c r="AD54" s="516"/>
      <c r="AE54" s="516"/>
      <c r="AF54" s="516"/>
      <c r="AG54" s="516"/>
      <c r="AH54" s="516"/>
      <c r="AI54" s="516"/>
      <c r="AJ54" s="516"/>
      <c r="AK54" s="516"/>
      <c r="AL54" s="516"/>
      <c r="AM54" s="516"/>
      <c r="AN54" s="516"/>
      <c r="AO54" s="516"/>
      <c r="AP54" s="516"/>
      <c r="AQ54" s="516"/>
      <c r="AR54" s="516"/>
      <c r="AS54" s="516"/>
      <c r="AT54" s="516"/>
      <c r="AU54" s="516"/>
      <c r="AV54" s="516"/>
      <c r="AW54" s="516"/>
      <c r="AX54" s="516"/>
      <c r="AY54" s="516"/>
      <c r="AZ54" s="516"/>
      <c r="BA54" s="516"/>
      <c r="BB54" s="516"/>
      <c r="BC54" s="516"/>
      <c r="BD54" s="516"/>
      <c r="BE54" s="516"/>
      <c r="BF54" s="516"/>
      <c r="BG54" s="516"/>
      <c r="BH54" s="516"/>
      <c r="BI54" s="516"/>
      <c r="BJ54" s="516"/>
      <c r="BK54" s="516"/>
      <c r="BL54" s="516"/>
      <c r="BM54" s="516"/>
      <c r="BN54" s="516"/>
      <c r="BO54" s="516"/>
      <c r="BP54" s="516"/>
      <c r="BQ54" s="516"/>
      <c r="BR54" s="516"/>
      <c r="BS54" s="516"/>
      <c r="BT54" s="516"/>
      <c r="BU54" s="516"/>
      <c r="BV54" s="516"/>
      <c r="BW54" s="516"/>
      <c r="BX54" s="516"/>
      <c r="BY54" s="516"/>
      <c r="BZ54" s="516"/>
      <c r="CA54" s="516"/>
      <c r="CB54" s="516"/>
      <c r="CC54" s="516"/>
      <c r="CD54" s="516"/>
      <c r="CE54" s="516"/>
      <c r="CF54" s="516"/>
      <c r="CG54" s="516"/>
      <c r="CH54" s="516"/>
      <c r="CI54" s="516"/>
      <c r="CJ54" s="516"/>
      <c r="CK54" s="516"/>
      <c r="CL54" s="516"/>
      <c r="CM54" s="516"/>
      <c r="CN54" s="516"/>
      <c r="CO54" s="516"/>
      <c r="CP54" s="516"/>
      <c r="CQ54" s="516"/>
      <c r="CR54" s="516"/>
      <c r="CS54" s="516"/>
      <c r="CT54" s="516"/>
      <c r="CU54" s="516"/>
      <c r="CV54" s="516"/>
      <c r="CW54" s="516"/>
      <c r="CX54" s="516"/>
      <c r="CY54" s="516"/>
      <c r="CZ54" s="516"/>
      <c r="DA54" s="516"/>
      <c r="DB54" s="516"/>
      <c r="DC54" s="516"/>
      <c r="DD54" s="516"/>
      <c r="DE54" s="516"/>
      <c r="DF54" s="516"/>
      <c r="DG54" s="516"/>
      <c r="DH54" s="516"/>
      <c r="DI54" s="516"/>
      <c r="DJ54" s="516"/>
      <c r="DK54" s="516"/>
      <c r="DL54" s="516"/>
      <c r="DM54" s="516"/>
      <c r="DN54" s="516"/>
      <c r="DO54" s="516"/>
      <c r="DP54" s="516"/>
      <c r="DQ54" s="516"/>
      <c r="DR54" s="516"/>
      <c r="DS54" s="516"/>
      <c r="DT54" s="516"/>
      <c r="DU54" s="516"/>
      <c r="DV54" s="516"/>
      <c r="DW54" s="516"/>
      <c r="DX54" s="516"/>
      <c r="DY54" s="516"/>
      <c r="DZ54" s="516"/>
      <c r="EA54" s="516"/>
      <c r="EB54" s="516"/>
      <c r="EC54" s="516"/>
      <c r="ED54" s="516"/>
      <c r="EE54" s="516"/>
      <c r="EF54" s="516"/>
      <c r="EG54" s="516"/>
      <c r="EH54" s="516"/>
      <c r="EI54" s="516"/>
      <c r="EJ54" s="516"/>
      <c r="EK54" s="516"/>
      <c r="EL54" s="516"/>
      <c r="EM54" s="516"/>
      <c r="EN54" s="516"/>
      <c r="EO54" s="516"/>
      <c r="EP54" s="516"/>
      <c r="EQ54" s="516"/>
      <c r="ER54" s="516"/>
      <c r="ES54" s="516"/>
      <c r="ET54" s="516"/>
      <c r="EU54" s="516"/>
      <c r="EV54" s="516"/>
      <c r="EW54" s="516"/>
      <c r="EX54" s="516"/>
      <c r="EY54" s="516"/>
      <c r="EZ54" s="516"/>
      <c r="FA54" s="516"/>
      <c r="FB54" s="516"/>
      <c r="FC54" s="516"/>
      <c r="FD54" s="516"/>
      <c r="FE54" s="516"/>
      <c r="FF54" s="516"/>
      <c r="FG54" s="516"/>
      <c r="FH54" s="516"/>
      <c r="FI54" s="516"/>
      <c r="FJ54" s="516"/>
      <c r="FK54" s="516"/>
      <c r="FL54" s="516"/>
      <c r="FM54" s="516"/>
      <c r="FN54" s="516"/>
      <c r="FO54" s="516"/>
      <c r="FP54" s="516"/>
      <c r="FQ54" s="516"/>
      <c r="FR54" s="516"/>
      <c r="FS54" s="516"/>
      <c r="FT54" s="516"/>
      <c r="FU54" s="516"/>
      <c r="FV54" s="516"/>
      <c r="FW54" s="516"/>
      <c r="FX54" s="516"/>
      <c r="FY54" s="516"/>
      <c r="FZ54" s="516"/>
      <c r="GA54" s="516"/>
      <c r="GB54" s="516"/>
      <c r="GC54" s="516"/>
      <c r="GD54" s="516"/>
      <c r="GE54" s="516"/>
      <c r="GF54" s="516"/>
      <c r="GG54" s="516"/>
      <c r="GH54" s="516"/>
      <c r="GI54" s="516"/>
      <c r="GJ54" s="516"/>
      <c r="GK54" s="516"/>
      <c r="GL54" s="516"/>
      <c r="GM54" s="516"/>
      <c r="GN54" s="516"/>
      <c r="GO54" s="516"/>
      <c r="GP54" s="516"/>
      <c r="GQ54" s="516"/>
      <c r="GR54" s="516"/>
      <c r="GS54" s="516"/>
      <c r="GT54" s="516"/>
      <c r="GU54" s="516"/>
      <c r="GV54" s="516"/>
      <c r="GW54" s="516"/>
      <c r="GX54" s="516"/>
      <c r="GY54" s="516"/>
      <c r="GZ54" s="516"/>
      <c r="HA54" s="516"/>
      <c r="HB54" s="516"/>
      <c r="HC54" s="516"/>
      <c r="HD54" s="516"/>
      <c r="HE54" s="516"/>
      <c r="HF54" s="516"/>
      <c r="HG54" s="516"/>
      <c r="HH54" s="516"/>
      <c r="HI54" s="516"/>
      <c r="HJ54" s="516"/>
      <c r="HK54" s="516"/>
      <c r="HL54" s="516"/>
      <c r="HM54" s="516"/>
      <c r="HN54" s="516"/>
      <c r="HO54" s="516"/>
      <c r="HP54" s="516"/>
      <c r="HQ54" s="516"/>
      <c r="HR54" s="516"/>
      <c r="HS54" s="516"/>
      <c r="HT54" s="516"/>
      <c r="HU54" s="516"/>
      <c r="HV54" s="516"/>
      <c r="HW54" s="516"/>
      <c r="HX54" s="516"/>
      <c r="HY54" s="516"/>
      <c r="HZ54" s="516"/>
      <c r="IA54" s="516"/>
      <c r="IB54" s="516"/>
      <c r="IC54" s="516"/>
      <c r="ID54" s="516"/>
      <c r="IE54" s="516"/>
      <c r="IF54" s="516"/>
      <c r="IG54" s="516"/>
      <c r="IH54" s="516"/>
      <c r="II54" s="516"/>
      <c r="IJ54" s="516"/>
      <c r="IK54" s="516"/>
      <c r="IL54" s="516"/>
      <c r="IM54" s="516"/>
      <c r="IN54" s="516"/>
      <c r="IO54" s="516"/>
      <c r="IP54" s="516"/>
      <c r="IQ54" s="516"/>
      <c r="IR54" s="516"/>
      <c r="IS54" s="516"/>
      <c r="IT54" s="516"/>
      <c r="IU54" s="516"/>
      <c r="IV54" s="516"/>
      <c r="IW54" s="516"/>
      <c r="IX54" s="516"/>
      <c r="IY54" s="516"/>
      <c r="IZ54" s="516"/>
      <c r="JA54" s="516"/>
      <c r="JB54" s="516"/>
      <c r="JC54" s="516"/>
      <c r="JD54" s="516"/>
      <c r="JE54" s="516"/>
      <c r="JF54" s="516"/>
      <c r="JG54" s="516"/>
      <c r="JH54" s="516"/>
      <c r="JI54" s="516"/>
      <c r="JJ54" s="516"/>
      <c r="JK54" s="516"/>
      <c r="JL54" s="516"/>
      <c r="JM54" s="516"/>
      <c r="JN54" s="516"/>
      <c r="JO54" s="516"/>
      <c r="JP54" s="516"/>
      <c r="JQ54" s="516"/>
      <c r="JR54" s="516"/>
      <c r="JS54" s="516"/>
      <c r="JT54" s="516"/>
      <c r="JU54" s="516"/>
      <c r="JV54" s="516"/>
      <c r="JW54" s="516"/>
      <c r="JX54" s="516"/>
      <c r="JY54" s="516"/>
      <c r="JZ54" s="516"/>
      <c r="KA54" s="516"/>
      <c r="KB54" s="516"/>
      <c r="KC54" s="516"/>
      <c r="KD54" s="516"/>
      <c r="KE54" s="516"/>
      <c r="KF54" s="516"/>
      <c r="KG54" s="516"/>
      <c r="KH54" s="516"/>
      <c r="KI54" s="516"/>
      <c r="KJ54" s="516"/>
      <c r="KK54" s="516"/>
      <c r="KL54" s="516"/>
      <c r="KM54" s="516"/>
      <c r="KN54" s="516"/>
      <c r="KO54" s="516"/>
      <c r="KP54" s="516"/>
      <c r="KQ54" s="516"/>
      <c r="KR54" s="516"/>
      <c r="KS54" s="516"/>
      <c r="KT54" s="516"/>
      <c r="KU54" s="516"/>
      <c r="KV54" s="516"/>
      <c r="KW54" s="516"/>
      <c r="KX54" s="516"/>
      <c r="KY54" s="516"/>
      <c r="KZ54" s="516"/>
      <c r="LA54" s="516"/>
      <c r="LB54" s="516"/>
      <c r="LC54" s="516"/>
      <c r="LD54" s="516"/>
      <c r="LE54" s="516"/>
      <c r="LF54" s="516"/>
      <c r="LG54" s="516"/>
      <c r="LH54" s="516"/>
      <c r="LI54" s="516"/>
      <c r="LJ54" s="516"/>
      <c r="LK54" s="516"/>
      <c r="LL54" s="516"/>
      <c r="LM54" s="516"/>
      <c r="LN54" s="516"/>
      <c r="LO54" s="516"/>
      <c r="LP54" s="516"/>
      <c r="LQ54" s="516"/>
      <c r="LR54" s="516"/>
      <c r="LS54" s="516"/>
      <c r="LT54" s="516"/>
      <c r="LU54" s="516"/>
      <c r="LV54" s="516"/>
      <c r="LW54" s="516"/>
      <c r="LX54" s="516"/>
      <c r="LY54" s="516"/>
      <c r="LZ54" s="516"/>
      <c r="MA54" s="516"/>
      <c r="MB54" s="516"/>
      <c r="MC54" s="516"/>
      <c r="MD54" s="516"/>
      <c r="ME54" s="516"/>
      <c r="MF54" s="516"/>
      <c r="MG54" s="516"/>
      <c r="MH54" s="516"/>
      <c r="MI54" s="516"/>
      <c r="MJ54" s="516"/>
      <c r="MK54" s="516"/>
      <c r="ML54" s="516"/>
      <c r="MM54" s="516"/>
      <c r="MN54" s="516"/>
      <c r="MO54" s="516"/>
      <c r="MP54" s="516"/>
      <c r="MQ54" s="516"/>
      <c r="MR54" s="516"/>
      <c r="MS54" s="516"/>
      <c r="MT54" s="516"/>
      <c r="MU54" s="516"/>
      <c r="MV54" s="516"/>
      <c r="MW54" s="516"/>
      <c r="MX54" s="516"/>
      <c r="MY54" s="516"/>
      <c r="MZ54" s="516"/>
      <c r="NA54" s="516"/>
      <c r="NB54" s="516"/>
      <c r="NC54" s="516"/>
      <c r="ND54" s="516"/>
      <c r="NE54" s="516"/>
      <c r="NF54" s="516"/>
      <c r="NG54" s="516"/>
      <c r="NH54" s="516"/>
      <c r="NI54" s="516"/>
      <c r="NJ54" s="516"/>
      <c r="NK54" s="516"/>
      <c r="NL54" s="516"/>
      <c r="NM54" s="516"/>
      <c r="NN54" s="516"/>
      <c r="NO54" s="516"/>
      <c r="NP54" s="516"/>
      <c r="NQ54" s="516"/>
      <c r="NR54" s="516"/>
      <c r="NS54" s="516"/>
      <c r="NT54" s="516"/>
      <c r="NU54" s="516"/>
      <c r="NV54" s="516"/>
      <c r="NW54" s="516"/>
      <c r="NX54" s="516"/>
      <c r="NY54" s="516"/>
      <c r="NZ54" s="516"/>
      <c r="OA54" s="516"/>
      <c r="OB54" s="516"/>
      <c r="OC54" s="516"/>
      <c r="OD54" s="516"/>
      <c r="OE54" s="516"/>
      <c r="OF54" s="516"/>
      <c r="OG54" s="516"/>
      <c r="OH54" s="516"/>
      <c r="OI54" s="516"/>
      <c r="OJ54" s="516"/>
      <c r="OK54" s="516"/>
      <c r="OL54" s="516"/>
      <c r="OM54" s="516"/>
      <c r="ON54" s="516"/>
      <c r="OO54" s="516"/>
      <c r="OP54" s="516"/>
      <c r="OQ54" s="516"/>
      <c r="OR54" s="516"/>
      <c r="OS54" s="516"/>
      <c r="OT54" s="516"/>
      <c r="OU54" s="516"/>
      <c r="OV54" s="516"/>
      <c r="OW54" s="516"/>
      <c r="OX54" s="516"/>
      <c r="OY54" s="516"/>
      <c r="OZ54" s="516"/>
      <c r="PA54" s="516"/>
      <c r="PB54" s="516"/>
      <c r="PC54" s="516"/>
      <c r="PD54" s="516"/>
      <c r="PE54" s="516"/>
      <c r="PF54" s="516"/>
      <c r="PG54" s="516"/>
      <c r="PH54" s="516"/>
      <c r="PI54" s="516"/>
      <c r="PJ54" s="516"/>
      <c r="PK54" s="516"/>
      <c r="PL54" s="516"/>
      <c r="PM54" s="516"/>
      <c r="PN54" s="516"/>
      <c r="PO54" s="516"/>
      <c r="PP54" s="516"/>
      <c r="PQ54" s="516"/>
      <c r="PR54" s="516"/>
      <c r="PS54" s="516"/>
      <c r="PT54" s="516"/>
      <c r="PU54" s="516"/>
      <c r="PV54" s="516"/>
      <c r="PW54" s="516"/>
      <c r="PX54" s="516"/>
      <c r="PY54" s="516"/>
      <c r="PZ54" s="516"/>
      <c r="QA54" s="516"/>
      <c r="QB54" s="516"/>
      <c r="QC54" s="516"/>
      <c r="QD54" s="516"/>
      <c r="QE54" s="516"/>
      <c r="QF54" s="516"/>
      <c r="QG54" s="516"/>
      <c r="QH54" s="516"/>
      <c r="QI54" s="516"/>
      <c r="QJ54" s="516"/>
      <c r="QK54" s="516"/>
      <c r="QL54" s="516"/>
      <c r="QM54" s="516"/>
      <c r="QN54" s="516"/>
      <c r="QO54" s="516"/>
      <c r="QP54" s="516"/>
      <c r="QQ54" s="516"/>
      <c r="QR54" s="516"/>
      <c r="QS54" s="516"/>
      <c r="QT54" s="516"/>
      <c r="QU54" s="516"/>
      <c r="QV54" s="516"/>
      <c r="QW54" s="516"/>
      <c r="QX54" s="516"/>
      <c r="QY54" s="516"/>
      <c r="QZ54" s="516"/>
      <c r="RA54" s="516"/>
      <c r="RB54" s="516"/>
      <c r="RC54" s="516"/>
      <c r="RD54" s="516"/>
      <c r="RE54" s="516"/>
      <c r="RF54" s="516"/>
      <c r="RG54" s="516"/>
      <c r="RH54" s="516"/>
      <c r="RI54" s="516"/>
      <c r="RJ54" s="516"/>
      <c r="RK54" s="516"/>
      <c r="RL54" s="516"/>
      <c r="RM54" s="516"/>
      <c r="RN54" s="516"/>
      <c r="RO54" s="516"/>
      <c r="RP54" s="516"/>
      <c r="RQ54" s="516"/>
      <c r="RR54" s="516"/>
      <c r="RS54" s="516"/>
      <c r="RT54" s="516"/>
      <c r="RU54" s="516"/>
      <c r="RV54" s="516"/>
      <c r="RW54" s="516"/>
      <c r="RX54" s="516"/>
      <c r="RY54" s="516"/>
      <c r="RZ54" s="516"/>
      <c r="SA54" s="516"/>
      <c r="SB54" s="516"/>
      <c r="SC54" s="516"/>
      <c r="SD54" s="516"/>
      <c r="SE54" s="516"/>
      <c r="SF54" s="516"/>
      <c r="SG54" s="516"/>
      <c r="SH54" s="516"/>
      <c r="SI54" s="516"/>
      <c r="SJ54" s="516"/>
      <c r="SK54" s="516"/>
      <c r="SL54" s="516"/>
      <c r="SM54" s="516"/>
      <c r="SN54" s="516"/>
      <c r="SO54" s="516"/>
      <c r="SP54" s="516"/>
      <c r="SQ54" s="516"/>
      <c r="SR54" s="516"/>
      <c r="SS54" s="516"/>
      <c r="ST54" s="516"/>
      <c r="SU54" s="516"/>
      <c r="SV54" s="516"/>
      <c r="SW54" s="516"/>
      <c r="SX54" s="516"/>
      <c r="SY54" s="516"/>
      <c r="SZ54" s="516"/>
      <c r="TA54" s="516"/>
      <c r="TB54" s="516"/>
      <c r="TC54" s="516"/>
      <c r="TD54" s="516"/>
      <c r="TE54" s="516"/>
      <c r="TF54" s="516"/>
      <c r="TG54" s="516"/>
      <c r="TH54" s="516"/>
      <c r="TI54" s="516"/>
      <c r="TJ54" s="516"/>
      <c r="TK54" s="516"/>
      <c r="TL54" s="516"/>
      <c r="TM54" s="516"/>
      <c r="TN54" s="516"/>
      <c r="TO54" s="516"/>
      <c r="TP54" s="516"/>
      <c r="TQ54" s="516"/>
      <c r="TR54" s="516"/>
      <c r="TS54" s="516"/>
      <c r="TT54" s="516"/>
      <c r="TU54" s="516"/>
      <c r="TV54" s="516"/>
      <c r="TW54" s="516"/>
      <c r="TX54" s="516"/>
      <c r="TY54" s="516"/>
      <c r="TZ54" s="516"/>
      <c r="UA54" s="516"/>
      <c r="UB54" s="516"/>
      <c r="UC54" s="516"/>
      <c r="UD54" s="516"/>
      <c r="UE54" s="516"/>
      <c r="UF54" s="516"/>
      <c r="UG54" s="516"/>
      <c r="UH54" s="516"/>
      <c r="UI54" s="516"/>
      <c r="UJ54" s="516"/>
      <c r="UK54" s="516"/>
      <c r="UL54" s="516"/>
      <c r="UM54" s="516"/>
      <c r="UN54" s="516"/>
      <c r="UO54" s="516"/>
      <c r="UP54" s="516"/>
      <c r="UQ54" s="516"/>
      <c r="UR54" s="516"/>
      <c r="US54" s="516"/>
      <c r="UT54" s="516"/>
      <c r="UU54" s="516"/>
      <c r="UV54" s="516"/>
      <c r="UW54" s="516"/>
      <c r="UX54" s="516"/>
      <c r="UY54" s="516"/>
      <c r="UZ54" s="516"/>
      <c r="VA54" s="516"/>
      <c r="VB54" s="516"/>
      <c r="VC54" s="516"/>
      <c r="VD54" s="516"/>
      <c r="VE54" s="516"/>
      <c r="VF54" s="516"/>
      <c r="VG54" s="516"/>
      <c r="VH54" s="516"/>
      <c r="VI54" s="516"/>
      <c r="VJ54" s="516"/>
      <c r="VK54" s="516"/>
      <c r="VL54" s="516"/>
      <c r="VM54" s="516"/>
      <c r="VN54" s="516"/>
      <c r="VO54" s="516"/>
      <c r="VP54" s="516"/>
      <c r="VQ54" s="516"/>
      <c r="VR54" s="516"/>
      <c r="VS54" s="516"/>
      <c r="VT54" s="516"/>
      <c r="VU54" s="516"/>
      <c r="VV54" s="516"/>
      <c r="VW54" s="516"/>
      <c r="VX54" s="516"/>
      <c r="VY54" s="516"/>
      <c r="VZ54" s="516"/>
      <c r="WA54" s="516"/>
      <c r="WB54" s="516"/>
      <c r="WC54" s="516"/>
      <c r="WD54" s="516"/>
      <c r="WE54" s="516"/>
      <c r="WF54" s="516"/>
      <c r="WG54" s="516"/>
      <c r="WH54" s="516"/>
      <c r="WI54" s="516"/>
      <c r="WJ54" s="516"/>
      <c r="WK54" s="516"/>
      <c r="WL54" s="516"/>
      <c r="WM54" s="516"/>
      <c r="WN54" s="516"/>
      <c r="WO54" s="516"/>
      <c r="WP54" s="516"/>
      <c r="WQ54" s="516"/>
      <c r="WR54" s="516"/>
      <c r="WS54" s="516"/>
      <c r="WT54" s="516"/>
      <c r="WU54" s="516"/>
      <c r="WV54" s="516"/>
      <c r="WW54" s="516"/>
      <c r="WX54" s="516"/>
      <c r="WY54" s="516"/>
      <c r="WZ54" s="516"/>
      <c r="XA54" s="516"/>
      <c r="XB54" s="516"/>
      <c r="XC54" s="516"/>
      <c r="XD54" s="516"/>
      <c r="XE54" s="516"/>
      <c r="XF54" s="516"/>
      <c r="XG54" s="516"/>
      <c r="XH54" s="516"/>
      <c r="XI54" s="516"/>
      <c r="XJ54" s="516"/>
      <c r="XK54" s="516"/>
      <c r="XL54" s="516"/>
      <c r="XM54" s="516"/>
      <c r="XN54" s="516"/>
      <c r="XO54" s="516"/>
      <c r="XP54" s="516"/>
      <c r="XQ54" s="516"/>
      <c r="XR54" s="516"/>
      <c r="XS54" s="516"/>
      <c r="XT54" s="516"/>
      <c r="XU54" s="516"/>
      <c r="XV54" s="516"/>
      <c r="XW54" s="516"/>
      <c r="XX54" s="516"/>
      <c r="XY54" s="516"/>
      <c r="XZ54" s="516"/>
      <c r="YA54" s="516"/>
      <c r="YB54" s="516"/>
      <c r="YC54" s="516"/>
      <c r="YD54" s="516"/>
      <c r="YE54" s="516"/>
      <c r="YF54" s="516"/>
      <c r="YG54" s="516"/>
      <c r="YH54" s="516"/>
      <c r="YI54" s="516"/>
      <c r="YJ54" s="516"/>
      <c r="YK54" s="516"/>
      <c r="YL54" s="516"/>
      <c r="YM54" s="516"/>
      <c r="YN54" s="516"/>
      <c r="YO54" s="516"/>
      <c r="YP54" s="516"/>
      <c r="YQ54" s="516"/>
      <c r="YR54" s="516"/>
      <c r="YS54" s="516"/>
      <c r="YT54" s="516"/>
      <c r="YU54" s="516"/>
      <c r="YV54" s="516"/>
      <c r="YW54" s="516"/>
      <c r="YX54" s="516"/>
      <c r="YY54" s="516"/>
      <c r="YZ54" s="516"/>
      <c r="ZA54" s="516"/>
      <c r="ZB54" s="516"/>
      <c r="ZC54" s="516"/>
      <c r="ZD54" s="516"/>
      <c r="ZE54" s="516"/>
      <c r="ZF54" s="516"/>
      <c r="ZG54" s="516"/>
      <c r="ZH54" s="516"/>
      <c r="ZI54" s="516"/>
      <c r="ZJ54" s="516"/>
      <c r="ZK54" s="516"/>
      <c r="ZL54" s="516"/>
      <c r="ZM54" s="516"/>
      <c r="ZN54" s="516"/>
      <c r="ZO54" s="516"/>
      <c r="ZP54" s="516"/>
      <c r="ZQ54" s="516"/>
      <c r="ZR54" s="516"/>
      <c r="ZS54" s="516"/>
      <c r="ZT54" s="516"/>
      <c r="ZU54" s="516"/>
      <c r="ZV54" s="516"/>
      <c r="ZW54" s="516"/>
      <c r="ZX54" s="516"/>
      <c r="ZY54" s="516"/>
      <c r="ZZ54" s="516"/>
      <c r="AAA54" s="516"/>
      <c r="AAB54" s="516"/>
      <c r="AAC54" s="516"/>
      <c r="AAD54" s="516"/>
      <c r="AAE54" s="516"/>
      <c r="AAF54" s="516"/>
      <c r="AAG54" s="516"/>
      <c r="AAH54" s="516"/>
      <c r="AAI54" s="516"/>
      <c r="AAJ54" s="516"/>
      <c r="AAK54" s="516"/>
      <c r="AAL54" s="516"/>
      <c r="AAM54" s="516"/>
      <c r="AAN54" s="516"/>
      <c r="AAO54" s="516"/>
      <c r="AAP54" s="516"/>
      <c r="AAQ54" s="516"/>
      <c r="AAR54" s="516"/>
      <c r="AAS54" s="516"/>
      <c r="AAT54" s="516"/>
      <c r="AAU54" s="516"/>
      <c r="AAV54" s="516"/>
      <c r="AAW54" s="516"/>
      <c r="AAX54" s="516"/>
      <c r="AAY54" s="516"/>
      <c r="AAZ54" s="516"/>
      <c r="ABA54" s="516"/>
      <c r="ABB54" s="516"/>
      <c r="ABC54" s="516"/>
      <c r="ABD54" s="516"/>
      <c r="ABE54" s="516"/>
      <c r="ABF54" s="516"/>
      <c r="ABG54" s="516"/>
      <c r="ABH54" s="516"/>
      <c r="ABI54" s="516"/>
      <c r="ABJ54" s="516"/>
      <c r="ABK54" s="516"/>
      <c r="ABL54" s="516"/>
      <c r="ABM54" s="516"/>
      <c r="ABN54" s="516"/>
      <c r="ABO54" s="516"/>
      <c r="ABP54" s="516"/>
      <c r="ABQ54" s="516"/>
      <c r="ABR54" s="516"/>
      <c r="ABS54" s="516"/>
      <c r="ABT54" s="516"/>
      <c r="ABU54" s="516"/>
      <c r="ABV54" s="516"/>
      <c r="ABW54" s="516"/>
      <c r="ABX54" s="516"/>
      <c r="ABY54" s="516"/>
      <c r="ABZ54" s="516"/>
      <c r="ACA54" s="516"/>
      <c r="ACB54" s="516"/>
      <c r="ACC54" s="516"/>
      <c r="ACD54" s="516"/>
      <c r="ACE54" s="516"/>
      <c r="ACF54" s="516"/>
      <c r="ACG54" s="516"/>
      <c r="ACH54" s="516"/>
      <c r="ACI54" s="516"/>
      <c r="ACJ54" s="516"/>
      <c r="ACK54" s="516"/>
      <c r="ACL54" s="516"/>
      <c r="ACM54" s="516"/>
      <c r="ACN54" s="516"/>
      <c r="ACO54" s="516"/>
      <c r="ACP54" s="516"/>
      <c r="ACQ54" s="516"/>
      <c r="ACR54" s="516"/>
      <c r="ACS54" s="516"/>
      <c r="ACT54" s="516"/>
      <c r="ACU54" s="516"/>
      <c r="ACV54" s="516"/>
      <c r="ACW54" s="516"/>
      <c r="ACX54" s="516"/>
      <c r="ACY54" s="516"/>
      <c r="ACZ54" s="516"/>
      <c r="ADA54" s="516"/>
      <c r="ADB54" s="516"/>
      <c r="ADC54" s="516"/>
      <c r="ADD54" s="516"/>
      <c r="ADE54" s="516"/>
      <c r="ADF54" s="516"/>
      <c r="ADG54" s="516"/>
      <c r="ADH54" s="516"/>
      <c r="ADI54" s="516"/>
      <c r="ADJ54" s="516"/>
      <c r="ADK54" s="516"/>
      <c r="ADL54" s="516"/>
      <c r="ADM54" s="516"/>
      <c r="ADN54" s="516"/>
      <c r="ADO54" s="516"/>
      <c r="ADP54" s="516"/>
      <c r="ADQ54" s="516"/>
      <c r="ADR54" s="516"/>
      <c r="ADS54" s="516"/>
      <c r="ADT54" s="516"/>
      <c r="ADU54" s="516"/>
      <c r="ADV54" s="516"/>
      <c r="ADW54" s="516"/>
      <c r="ADX54" s="516"/>
      <c r="ADY54" s="516"/>
      <c r="ADZ54" s="516"/>
      <c r="AEA54" s="516"/>
      <c r="AEB54" s="516"/>
      <c r="AEC54" s="516"/>
      <c r="AED54" s="516"/>
      <c r="AEE54" s="516"/>
      <c r="AEF54" s="516"/>
      <c r="AEG54" s="516"/>
      <c r="AEH54" s="516"/>
      <c r="AEI54" s="516"/>
      <c r="AEJ54" s="516"/>
      <c r="AEK54" s="516"/>
      <c r="AEL54" s="516"/>
      <c r="AEM54" s="516"/>
      <c r="AEN54" s="516"/>
      <c r="AEO54" s="516"/>
      <c r="AEP54" s="516"/>
      <c r="AEQ54" s="516"/>
      <c r="AER54" s="516"/>
      <c r="AES54" s="516"/>
      <c r="AET54" s="516"/>
      <c r="AEU54" s="516"/>
      <c r="AEV54" s="516"/>
      <c r="AEW54" s="516"/>
      <c r="AEX54" s="516"/>
      <c r="AEY54" s="516"/>
      <c r="AEZ54" s="516"/>
      <c r="AFA54" s="516"/>
      <c r="AFB54" s="516"/>
      <c r="AFC54" s="516"/>
      <c r="AFD54" s="516"/>
      <c r="AFE54" s="516"/>
      <c r="AFF54" s="516"/>
      <c r="AFG54" s="516"/>
      <c r="AFH54" s="516"/>
      <c r="AFI54" s="516"/>
      <c r="AFJ54" s="516"/>
      <c r="AFK54" s="516"/>
      <c r="AFL54" s="516"/>
      <c r="AFM54" s="516"/>
      <c r="AFN54" s="516"/>
      <c r="AFO54" s="516"/>
      <c r="AFP54" s="516"/>
      <c r="AFQ54" s="516"/>
      <c r="AFR54" s="516"/>
      <c r="AFS54" s="516"/>
      <c r="AFT54" s="516"/>
      <c r="AFU54" s="516"/>
      <c r="AFV54" s="516"/>
      <c r="AFW54" s="516"/>
      <c r="AFX54" s="516"/>
      <c r="AFY54" s="516"/>
      <c r="AFZ54" s="516"/>
      <c r="AGA54" s="516"/>
      <c r="AGB54" s="516"/>
      <c r="AGC54" s="516"/>
      <c r="AGD54" s="516"/>
      <c r="AGE54" s="516"/>
      <c r="AGF54" s="516"/>
      <c r="AGG54" s="516"/>
      <c r="AGH54" s="516"/>
      <c r="AGI54" s="516"/>
      <c r="AGJ54" s="516"/>
      <c r="AGK54" s="516"/>
      <c r="AGL54" s="516"/>
      <c r="AGM54" s="516"/>
      <c r="AGN54" s="516"/>
      <c r="AGO54" s="516"/>
      <c r="AGP54" s="516"/>
      <c r="AGQ54" s="516"/>
      <c r="AGR54" s="516"/>
      <c r="AGS54" s="516"/>
      <c r="AGT54" s="516"/>
      <c r="AGU54" s="516"/>
      <c r="AGV54" s="516"/>
      <c r="AGW54" s="516"/>
      <c r="AGX54" s="516"/>
      <c r="AGY54" s="516"/>
      <c r="AGZ54" s="516"/>
      <c r="AHA54" s="516"/>
      <c r="AHB54" s="516"/>
      <c r="AHC54" s="516"/>
      <c r="AHD54" s="516"/>
      <c r="AHE54" s="516"/>
      <c r="AHF54" s="516"/>
      <c r="AHG54" s="516"/>
      <c r="AHH54" s="516"/>
      <c r="AHI54" s="516"/>
      <c r="AHJ54" s="516"/>
      <c r="AHK54" s="516"/>
      <c r="AHL54" s="516"/>
      <c r="AHM54" s="516"/>
      <c r="AHN54" s="516"/>
      <c r="AHO54" s="516"/>
      <c r="AHP54" s="516"/>
      <c r="AHQ54" s="516"/>
      <c r="AHR54" s="516"/>
      <c r="AHS54" s="516"/>
      <c r="AHT54" s="516"/>
      <c r="AHU54" s="516"/>
      <c r="AHV54" s="516"/>
      <c r="AHW54" s="516"/>
      <c r="AHX54" s="516"/>
      <c r="AHY54" s="516"/>
      <c r="AHZ54" s="516"/>
      <c r="AIA54" s="516"/>
      <c r="AIB54" s="516"/>
      <c r="AIC54" s="516"/>
      <c r="AID54" s="516"/>
      <c r="AIE54" s="516"/>
      <c r="AIF54" s="516"/>
      <c r="AIG54" s="516"/>
      <c r="AIH54" s="516"/>
      <c r="AII54" s="516"/>
      <c r="AIJ54" s="516"/>
      <c r="AIK54" s="516"/>
      <c r="AIL54" s="516"/>
      <c r="AIM54" s="516"/>
      <c r="AIN54" s="516"/>
      <c r="AIO54" s="516"/>
      <c r="AIP54" s="516"/>
      <c r="AIQ54" s="516"/>
      <c r="AIR54" s="516"/>
      <c r="AIS54" s="516"/>
      <c r="AIT54" s="516"/>
      <c r="AIU54" s="516"/>
      <c r="AIV54" s="516"/>
      <c r="AIW54" s="516"/>
      <c r="AIX54" s="516"/>
      <c r="AIY54" s="516"/>
      <c r="AIZ54" s="516"/>
      <c r="AJA54" s="516"/>
      <c r="AJB54" s="516"/>
      <c r="AJC54" s="516"/>
      <c r="AJD54" s="516"/>
      <c r="AJE54" s="516"/>
      <c r="AJF54" s="516"/>
      <c r="AJG54" s="516"/>
      <c r="AJH54" s="516"/>
      <c r="AJI54" s="516"/>
      <c r="AJJ54" s="516"/>
      <c r="AJK54" s="516"/>
      <c r="AJL54" s="516"/>
      <c r="AJM54" s="516"/>
      <c r="AJN54" s="516"/>
      <c r="AJO54" s="516"/>
      <c r="AJP54" s="516"/>
      <c r="AJQ54" s="516"/>
      <c r="AJR54" s="516"/>
      <c r="AJS54" s="516"/>
      <c r="AJT54" s="516"/>
      <c r="AJU54" s="516"/>
      <c r="AJV54" s="516"/>
      <c r="AJW54" s="516"/>
      <c r="AJX54" s="516"/>
      <c r="AJY54" s="516"/>
      <c r="AJZ54" s="516"/>
      <c r="AKA54" s="516"/>
      <c r="AKB54" s="516"/>
      <c r="AKC54" s="516"/>
      <c r="AKD54" s="516"/>
      <c r="AKE54" s="516"/>
      <c r="AKF54" s="516"/>
      <c r="AKG54" s="516"/>
      <c r="AKH54" s="516"/>
      <c r="AKI54" s="516"/>
      <c r="AKJ54" s="516"/>
      <c r="AKK54" s="516"/>
      <c r="AKL54" s="516"/>
      <c r="AKM54" s="516"/>
      <c r="AKN54" s="516"/>
      <c r="AKO54" s="516"/>
      <c r="AKP54" s="516"/>
      <c r="AKQ54" s="516"/>
      <c r="AKR54" s="516"/>
      <c r="AKS54" s="516"/>
      <c r="AKT54" s="516"/>
      <c r="AKU54" s="516"/>
      <c r="AKV54" s="516"/>
      <c r="AKW54" s="516"/>
      <c r="AKX54" s="516"/>
      <c r="AKY54" s="516"/>
      <c r="AKZ54" s="516"/>
      <c r="ALA54" s="516"/>
      <c r="ALB54" s="516"/>
      <c r="ALC54" s="516"/>
      <c r="ALD54" s="516"/>
      <c r="ALE54" s="516"/>
      <c r="ALF54" s="516"/>
      <c r="ALG54" s="516"/>
      <c r="ALH54" s="516"/>
      <c r="ALI54" s="516"/>
      <c r="ALJ54" s="516"/>
      <c r="ALK54" s="516"/>
      <c r="ALL54" s="516"/>
      <c r="ALM54" s="516"/>
      <c r="ALN54" s="516"/>
      <c r="ALO54" s="516"/>
      <c r="ALP54" s="516"/>
      <c r="ALQ54" s="516"/>
      <c r="ALR54" s="516"/>
      <c r="ALS54" s="516"/>
      <c r="ALT54" s="516"/>
      <c r="ALU54" s="516"/>
      <c r="ALV54" s="516"/>
      <c r="ALW54" s="516"/>
      <c r="ALX54" s="516"/>
      <c r="ALY54" s="516"/>
      <c r="ALZ54" s="516"/>
      <c r="AMA54" s="516"/>
      <c r="AMB54" s="516"/>
      <c r="AMC54" s="516"/>
      <c r="AMD54" s="516"/>
      <c r="AME54" s="516"/>
      <c r="AMF54" s="516"/>
      <c r="AMG54" s="516"/>
      <c r="AMH54" s="516"/>
      <c r="AMI54" s="516"/>
      <c r="AMJ54" s="516"/>
      <c r="AMK54" s="516"/>
      <c r="AML54" s="516"/>
      <c r="AMM54" s="516"/>
      <c r="AMN54" s="516"/>
      <c r="AMO54" s="516"/>
      <c r="AMP54" s="516"/>
      <c r="AMQ54" s="516"/>
      <c r="AMR54" s="516"/>
      <c r="AMS54" s="516"/>
      <c r="AMT54" s="516"/>
      <c r="AMU54" s="516"/>
      <c r="AMV54" s="516"/>
      <c r="AMW54" s="516"/>
      <c r="AMX54" s="516"/>
      <c r="AMY54" s="516"/>
      <c r="AMZ54" s="516"/>
      <c r="ANA54" s="516"/>
      <c r="ANB54" s="516"/>
      <c r="ANC54" s="516"/>
      <c r="AND54" s="516"/>
      <c r="ANE54" s="516"/>
      <c r="ANF54" s="516"/>
      <c r="ANG54" s="516"/>
      <c r="ANH54" s="516"/>
      <c r="ANI54" s="516"/>
      <c r="ANJ54" s="516"/>
      <c r="ANK54" s="516"/>
      <c r="ANL54" s="516"/>
      <c r="ANM54" s="516"/>
      <c r="ANN54" s="516"/>
      <c r="ANO54" s="516"/>
      <c r="ANP54" s="516"/>
      <c r="ANQ54" s="516"/>
      <c r="ANR54" s="516"/>
      <c r="ANS54" s="516"/>
      <c r="ANT54" s="516"/>
      <c r="ANU54" s="516"/>
      <c r="ANV54" s="516"/>
      <c r="ANW54" s="516"/>
      <c r="ANX54" s="516"/>
      <c r="ANY54" s="516"/>
      <c r="ANZ54" s="516"/>
      <c r="AOA54" s="516"/>
      <c r="AOB54" s="516"/>
      <c r="AOC54" s="516"/>
      <c r="AOD54" s="516"/>
      <c r="AOE54" s="516"/>
      <c r="AOF54" s="516"/>
      <c r="AOG54" s="516"/>
      <c r="AOH54" s="516"/>
      <c r="AOI54" s="516"/>
      <c r="AOJ54" s="516"/>
      <c r="AOK54" s="516"/>
      <c r="AOL54" s="516"/>
      <c r="AOM54" s="516"/>
      <c r="AON54" s="516"/>
      <c r="AOO54" s="516"/>
      <c r="AOP54" s="516"/>
      <c r="AOQ54" s="516"/>
      <c r="AOR54" s="516"/>
      <c r="AOS54" s="516"/>
      <c r="AOT54" s="516"/>
      <c r="AOU54" s="516"/>
      <c r="AOV54" s="516"/>
      <c r="AOW54" s="516"/>
      <c r="AOX54" s="516"/>
      <c r="AOY54" s="516"/>
      <c r="AOZ54" s="516"/>
      <c r="APA54" s="516"/>
      <c r="APB54" s="516"/>
      <c r="APC54" s="516"/>
      <c r="APD54" s="516"/>
      <c r="APE54" s="516"/>
      <c r="APF54" s="516"/>
      <c r="APG54" s="516"/>
      <c r="APH54" s="516"/>
      <c r="API54" s="516"/>
      <c r="APJ54" s="516"/>
      <c r="APK54" s="516"/>
      <c r="APL54" s="516"/>
      <c r="APM54" s="516"/>
      <c r="APN54" s="516"/>
      <c r="APO54" s="516"/>
      <c r="APP54" s="516"/>
      <c r="APQ54" s="516"/>
      <c r="APR54" s="516"/>
      <c r="APS54" s="516"/>
      <c r="APT54" s="516"/>
      <c r="APU54" s="516"/>
      <c r="APV54" s="516"/>
      <c r="APW54" s="516"/>
      <c r="APX54" s="516"/>
      <c r="APY54" s="516"/>
      <c r="APZ54" s="516"/>
      <c r="AQA54" s="516"/>
      <c r="AQB54" s="516"/>
      <c r="AQC54" s="516"/>
      <c r="AQD54" s="516"/>
      <c r="AQE54" s="516"/>
      <c r="AQF54" s="516"/>
      <c r="AQG54" s="516"/>
      <c r="AQH54" s="516"/>
      <c r="AQI54" s="516"/>
      <c r="AQJ54" s="516"/>
      <c r="AQK54" s="516"/>
      <c r="AQL54" s="516"/>
      <c r="AQM54" s="516"/>
      <c r="AQN54" s="516"/>
      <c r="AQO54" s="516"/>
      <c r="AQP54" s="516"/>
      <c r="AQQ54" s="516"/>
      <c r="AQR54" s="516"/>
      <c r="AQS54" s="516"/>
      <c r="AQT54" s="516"/>
      <c r="AQU54" s="516"/>
      <c r="AQV54" s="516"/>
      <c r="AQW54" s="516"/>
      <c r="AQX54" s="516"/>
      <c r="AQY54" s="516"/>
      <c r="AQZ54" s="516"/>
      <c r="ARA54" s="516"/>
      <c r="ARB54" s="516"/>
      <c r="ARC54" s="516"/>
      <c r="ARD54" s="516"/>
      <c r="ARE54" s="516"/>
      <c r="ARF54" s="516"/>
      <c r="ARG54" s="516"/>
      <c r="ARH54" s="516"/>
      <c r="ARI54" s="516"/>
      <c r="ARJ54" s="516"/>
      <c r="ARK54" s="516"/>
      <c r="ARL54" s="516"/>
      <c r="ARM54" s="516"/>
      <c r="ARN54" s="516"/>
      <c r="ARO54" s="516"/>
      <c r="ARP54" s="516"/>
      <c r="ARQ54" s="516"/>
      <c r="ARR54" s="516"/>
      <c r="ARS54" s="516"/>
      <c r="ART54" s="516"/>
      <c r="ARU54" s="516"/>
      <c r="ARV54" s="516"/>
      <c r="ARW54" s="516"/>
      <c r="ARX54" s="516"/>
      <c r="ARY54" s="516"/>
      <c r="ARZ54" s="516"/>
      <c r="ASA54" s="516"/>
      <c r="ASB54" s="516"/>
      <c r="ASC54" s="516"/>
      <c r="ASD54" s="516"/>
      <c r="ASE54" s="516"/>
      <c r="ASF54" s="516"/>
      <c r="ASG54" s="516"/>
      <c r="ASH54" s="516"/>
      <c r="ASI54" s="516"/>
      <c r="ASJ54" s="516"/>
      <c r="ASK54" s="516"/>
      <c r="ASL54" s="516"/>
      <c r="ASM54" s="516"/>
      <c r="ASN54" s="516"/>
      <c r="ASO54" s="516"/>
      <c r="ASP54" s="516"/>
      <c r="ASQ54" s="516"/>
      <c r="ASR54" s="516"/>
      <c r="ASS54" s="516"/>
      <c r="AST54" s="516"/>
      <c r="ASU54" s="516"/>
      <c r="ASV54" s="516"/>
      <c r="ASW54" s="516"/>
      <c r="ASX54" s="516"/>
      <c r="ASY54" s="516"/>
      <c r="ASZ54" s="516"/>
      <c r="ATA54" s="516"/>
      <c r="ATB54" s="516"/>
      <c r="ATC54" s="516"/>
      <c r="ATD54" s="516"/>
      <c r="ATE54" s="516"/>
      <c r="ATF54" s="516"/>
      <c r="ATG54" s="516"/>
      <c r="ATH54" s="516"/>
      <c r="ATI54" s="516"/>
      <c r="ATJ54" s="516"/>
      <c r="ATK54" s="516"/>
      <c r="ATL54" s="516"/>
      <c r="ATM54" s="516"/>
      <c r="ATN54" s="516"/>
      <c r="ATO54" s="516"/>
      <c r="ATP54" s="516"/>
      <c r="ATQ54" s="516"/>
      <c r="ATR54" s="516"/>
      <c r="ATS54" s="516"/>
      <c r="ATT54" s="516"/>
      <c r="ATU54" s="516"/>
      <c r="ATV54" s="516"/>
      <c r="ATW54" s="516"/>
      <c r="ATX54" s="516"/>
      <c r="ATY54" s="516"/>
      <c r="ATZ54" s="516"/>
      <c r="AUA54" s="516"/>
      <c r="AUB54" s="516"/>
      <c r="AUC54" s="516"/>
      <c r="AUD54" s="516"/>
      <c r="AUE54" s="516"/>
      <c r="AUF54" s="516"/>
      <c r="AUG54" s="516"/>
      <c r="AUH54" s="516"/>
      <c r="AUI54" s="516"/>
      <c r="AUJ54" s="516"/>
      <c r="AUK54" s="516"/>
      <c r="AUL54" s="516"/>
      <c r="AUM54" s="516"/>
      <c r="AUN54" s="516"/>
      <c r="AUO54" s="516"/>
      <c r="AUP54" s="516"/>
      <c r="AUQ54" s="516"/>
      <c r="AUR54" s="516"/>
      <c r="AUS54" s="516"/>
      <c r="AUT54" s="516"/>
      <c r="AUU54" s="516"/>
      <c r="AUV54" s="516"/>
      <c r="AUW54" s="516"/>
      <c r="AUX54" s="516"/>
      <c r="AUY54" s="516"/>
      <c r="AUZ54" s="516"/>
      <c r="AVA54" s="516"/>
      <c r="AVB54" s="516"/>
      <c r="AVC54" s="516"/>
      <c r="AVD54" s="516"/>
      <c r="AVE54" s="516"/>
      <c r="AVF54" s="516"/>
      <c r="AVG54" s="516"/>
      <c r="AVH54" s="516"/>
      <c r="AVI54" s="516"/>
      <c r="AVJ54" s="516"/>
      <c r="AVK54" s="516"/>
      <c r="AVL54" s="516"/>
      <c r="AVM54" s="516"/>
      <c r="AVN54" s="516"/>
      <c r="AVO54" s="516"/>
      <c r="AVP54" s="516"/>
      <c r="AVQ54" s="516"/>
      <c r="AVR54" s="516"/>
      <c r="AVS54" s="516"/>
      <c r="AVT54" s="516"/>
      <c r="AVU54" s="516"/>
      <c r="AVV54" s="516"/>
      <c r="AVW54" s="516"/>
      <c r="AVX54" s="516"/>
      <c r="AVY54" s="516"/>
      <c r="AVZ54" s="516"/>
      <c r="AWA54" s="516"/>
      <c r="AWB54" s="516"/>
      <c r="AWC54" s="516"/>
      <c r="AWD54" s="516"/>
      <c r="AWE54" s="516"/>
      <c r="AWF54" s="516"/>
      <c r="AWG54" s="516"/>
      <c r="AWH54" s="516"/>
      <c r="AWI54" s="516"/>
      <c r="AWJ54" s="516"/>
      <c r="AWK54" s="516"/>
      <c r="AWL54" s="516"/>
      <c r="AWM54" s="516"/>
      <c r="AWN54" s="516"/>
      <c r="AWO54" s="516"/>
      <c r="AWP54" s="516"/>
      <c r="AWQ54" s="516"/>
      <c r="AWR54" s="516"/>
      <c r="AWS54" s="516"/>
      <c r="AWT54" s="516"/>
      <c r="AWU54" s="516"/>
      <c r="AWV54" s="516"/>
      <c r="AWW54" s="516"/>
      <c r="AWX54" s="516"/>
      <c r="AWY54" s="516"/>
      <c r="AWZ54" s="516"/>
      <c r="AXA54" s="516"/>
      <c r="AXB54" s="516"/>
      <c r="AXC54" s="516"/>
      <c r="AXD54" s="516"/>
      <c r="AXE54" s="516"/>
      <c r="AXF54" s="516"/>
      <c r="AXG54" s="516"/>
      <c r="AXH54" s="516"/>
      <c r="AXI54" s="516"/>
      <c r="AXJ54" s="516"/>
      <c r="AXK54" s="516"/>
      <c r="AXL54" s="516"/>
      <c r="AXM54" s="516"/>
      <c r="AXN54" s="516"/>
      <c r="AXO54" s="516"/>
      <c r="AXP54" s="516"/>
      <c r="AXQ54" s="516"/>
      <c r="AXR54" s="516"/>
      <c r="AXS54" s="516"/>
      <c r="AXT54" s="516"/>
      <c r="AXU54" s="516"/>
      <c r="AXV54" s="516"/>
      <c r="AXW54" s="516"/>
      <c r="AXX54" s="516"/>
      <c r="AXY54" s="516"/>
      <c r="AXZ54" s="516"/>
      <c r="AYA54" s="516"/>
      <c r="AYB54" s="516"/>
      <c r="AYC54" s="516"/>
      <c r="AYD54" s="516"/>
      <c r="AYE54" s="516"/>
      <c r="AYF54" s="516"/>
      <c r="AYG54" s="516"/>
      <c r="AYH54" s="516"/>
      <c r="AYI54" s="516"/>
      <c r="AYJ54" s="516"/>
      <c r="AYK54" s="516"/>
      <c r="AYL54" s="516"/>
      <c r="AYM54" s="516"/>
      <c r="AYN54" s="516"/>
      <c r="AYO54" s="516"/>
      <c r="AYP54" s="516"/>
      <c r="AYQ54" s="516"/>
      <c r="AYR54" s="516"/>
      <c r="AYS54" s="516"/>
      <c r="AYT54" s="516"/>
      <c r="AYU54" s="516"/>
      <c r="AYV54" s="516"/>
      <c r="AYW54" s="516"/>
      <c r="AYX54" s="516"/>
      <c r="AYY54" s="516"/>
      <c r="AYZ54" s="516"/>
      <c r="AZA54" s="516"/>
      <c r="AZB54" s="516"/>
      <c r="AZC54" s="516"/>
      <c r="AZD54" s="516"/>
      <c r="AZE54" s="516"/>
      <c r="AZF54" s="516"/>
      <c r="AZG54" s="516"/>
      <c r="AZH54" s="516"/>
      <c r="AZI54" s="516"/>
      <c r="AZJ54" s="516"/>
      <c r="AZK54" s="516"/>
      <c r="AZL54" s="516"/>
      <c r="AZM54" s="516"/>
      <c r="AZN54" s="516"/>
      <c r="AZO54" s="516"/>
      <c r="AZP54" s="516"/>
      <c r="AZQ54" s="516"/>
      <c r="AZR54" s="516"/>
      <c r="AZS54" s="516"/>
      <c r="AZT54" s="516"/>
      <c r="AZU54" s="516"/>
      <c r="AZV54" s="516"/>
      <c r="AZW54" s="516"/>
      <c r="AZX54" s="516"/>
      <c r="AZY54" s="516"/>
      <c r="AZZ54" s="516"/>
      <c r="BAA54" s="516"/>
      <c r="BAB54" s="516"/>
      <c r="BAC54" s="516"/>
      <c r="BAD54" s="516"/>
      <c r="BAE54" s="516"/>
      <c r="BAF54" s="516"/>
      <c r="BAG54" s="516"/>
      <c r="BAH54" s="516"/>
      <c r="BAI54" s="516"/>
      <c r="BAJ54" s="516"/>
      <c r="BAK54" s="516"/>
      <c r="BAL54" s="516"/>
      <c r="BAM54" s="516"/>
      <c r="BAN54" s="516"/>
      <c r="BAO54" s="516"/>
      <c r="BAP54" s="516"/>
      <c r="BAQ54" s="516"/>
      <c r="BAR54" s="516"/>
      <c r="BAS54" s="516"/>
      <c r="BAT54" s="516"/>
      <c r="BAU54" s="516"/>
      <c r="BAV54" s="516"/>
      <c r="BAW54" s="516"/>
      <c r="BAX54" s="516"/>
      <c r="BAY54" s="516"/>
      <c r="BAZ54" s="516"/>
      <c r="BBA54" s="516"/>
      <c r="BBB54" s="516"/>
      <c r="BBC54" s="516"/>
      <c r="BBD54" s="516"/>
      <c r="BBE54" s="516"/>
      <c r="BBF54" s="516"/>
      <c r="BBG54" s="516"/>
      <c r="BBH54" s="516"/>
      <c r="BBI54" s="516"/>
      <c r="BBJ54" s="516"/>
      <c r="BBK54" s="516"/>
      <c r="BBL54" s="516"/>
      <c r="BBM54" s="516"/>
      <c r="BBN54" s="516"/>
      <c r="BBO54" s="516"/>
      <c r="BBP54" s="516"/>
      <c r="BBQ54" s="516"/>
      <c r="BBR54" s="516"/>
      <c r="BBS54" s="516"/>
      <c r="BBT54" s="516"/>
      <c r="BBU54" s="516"/>
      <c r="BBV54" s="516"/>
      <c r="BBW54" s="516"/>
      <c r="BBX54" s="516"/>
      <c r="BBY54" s="516"/>
      <c r="BBZ54" s="516"/>
      <c r="BCA54" s="516"/>
      <c r="BCB54" s="516"/>
      <c r="BCC54" s="516"/>
      <c r="BCD54" s="516"/>
      <c r="BCE54" s="516"/>
      <c r="BCF54" s="516"/>
      <c r="BCG54" s="516"/>
      <c r="BCH54" s="516"/>
      <c r="BCI54" s="516"/>
      <c r="BCJ54" s="516"/>
      <c r="BCK54" s="516"/>
      <c r="BCL54" s="516"/>
      <c r="BCM54" s="516"/>
      <c r="BCN54" s="516"/>
      <c r="BCO54" s="516"/>
      <c r="BCP54" s="516"/>
      <c r="BCQ54" s="516"/>
      <c r="BCR54" s="516"/>
      <c r="BCS54" s="516"/>
      <c r="BCT54" s="516"/>
      <c r="BCU54" s="516"/>
      <c r="BCV54" s="516"/>
      <c r="BCW54" s="516"/>
      <c r="BCX54" s="516"/>
      <c r="BCY54" s="516"/>
      <c r="BCZ54" s="516"/>
      <c r="BDA54" s="516"/>
      <c r="BDB54" s="516"/>
      <c r="BDC54" s="516"/>
      <c r="BDD54" s="516"/>
      <c r="BDE54" s="516"/>
      <c r="BDF54" s="516"/>
      <c r="BDG54" s="516"/>
      <c r="BDH54" s="516"/>
      <c r="BDI54" s="516"/>
      <c r="BDJ54" s="516"/>
      <c r="BDK54" s="516"/>
      <c r="BDL54" s="516"/>
      <c r="BDM54" s="516"/>
      <c r="BDN54" s="516"/>
      <c r="BDO54" s="516"/>
      <c r="BDP54" s="516"/>
      <c r="BDQ54" s="516"/>
      <c r="BDR54" s="516"/>
      <c r="BDS54" s="516"/>
      <c r="BDT54" s="516"/>
      <c r="BDU54" s="516"/>
      <c r="BDV54" s="516"/>
      <c r="BDW54" s="516"/>
      <c r="BDX54" s="516"/>
      <c r="BDY54" s="516"/>
      <c r="BDZ54" s="516"/>
      <c r="BEA54" s="516"/>
      <c r="BEB54" s="516"/>
      <c r="BEC54" s="516"/>
      <c r="BED54" s="516"/>
      <c r="BEE54" s="516"/>
      <c r="BEF54" s="516"/>
      <c r="BEG54" s="516"/>
      <c r="BEH54" s="516"/>
      <c r="BEI54" s="516"/>
      <c r="BEJ54" s="516"/>
      <c r="BEK54" s="516"/>
      <c r="BEL54" s="516"/>
      <c r="BEM54" s="516"/>
      <c r="BEN54" s="516"/>
      <c r="BEO54" s="516"/>
      <c r="BEP54" s="516"/>
      <c r="BEQ54" s="516"/>
      <c r="BER54" s="516"/>
      <c r="BES54" s="516"/>
      <c r="BET54" s="516"/>
      <c r="BEU54" s="516"/>
      <c r="BEV54" s="516"/>
      <c r="BEW54" s="516"/>
      <c r="BEX54" s="516"/>
      <c r="BEY54" s="516"/>
      <c r="BEZ54" s="516"/>
      <c r="BFA54" s="516"/>
      <c r="BFB54" s="516"/>
      <c r="BFC54" s="516"/>
      <c r="BFD54" s="516"/>
      <c r="BFE54" s="516"/>
      <c r="BFF54" s="516"/>
      <c r="BFG54" s="516"/>
      <c r="BFH54" s="516"/>
      <c r="BFI54" s="516"/>
      <c r="BFJ54" s="516"/>
      <c r="BFK54" s="516"/>
      <c r="BFL54" s="516"/>
      <c r="BFM54" s="516"/>
      <c r="BFN54" s="516"/>
      <c r="BFO54" s="516"/>
      <c r="BFP54" s="516"/>
      <c r="BFQ54" s="516"/>
      <c r="BFR54" s="516"/>
      <c r="BFS54" s="516"/>
      <c r="BFT54" s="516"/>
      <c r="BFU54" s="516"/>
      <c r="BFV54" s="516"/>
      <c r="BFW54" s="516"/>
      <c r="BFX54" s="516"/>
      <c r="BFY54" s="516"/>
      <c r="BFZ54" s="516"/>
      <c r="BGA54" s="516"/>
      <c r="BGB54" s="516"/>
      <c r="BGC54" s="516"/>
      <c r="BGD54" s="516"/>
      <c r="BGE54" s="516"/>
      <c r="BGF54" s="516"/>
      <c r="BGG54" s="516"/>
      <c r="BGH54" s="516"/>
      <c r="BGI54" s="516"/>
      <c r="BGJ54" s="516"/>
      <c r="BGK54" s="516"/>
      <c r="BGL54" s="516"/>
      <c r="BGM54" s="516"/>
      <c r="BGN54" s="516"/>
      <c r="BGO54" s="516"/>
      <c r="BGP54" s="516"/>
      <c r="BGQ54" s="516"/>
      <c r="BGR54" s="516"/>
      <c r="BGS54" s="516"/>
      <c r="BGT54" s="516"/>
      <c r="BGU54" s="516"/>
      <c r="BGV54" s="516"/>
      <c r="BGW54" s="516"/>
      <c r="BGX54" s="516"/>
      <c r="BGY54" s="516"/>
      <c r="BGZ54" s="516"/>
      <c r="BHA54" s="516"/>
      <c r="BHB54" s="516"/>
      <c r="BHC54" s="516"/>
      <c r="BHD54" s="516"/>
      <c r="BHE54" s="516"/>
      <c r="BHF54" s="516"/>
      <c r="BHG54" s="516"/>
      <c r="BHH54" s="516"/>
      <c r="BHI54" s="516"/>
      <c r="BHJ54" s="516"/>
      <c r="BHK54" s="516"/>
      <c r="BHL54" s="516"/>
      <c r="BHM54" s="516"/>
      <c r="BHN54" s="516"/>
      <c r="BHO54" s="516"/>
      <c r="BHP54" s="516"/>
      <c r="BHQ54" s="516"/>
      <c r="BHR54" s="516"/>
      <c r="BHS54" s="516"/>
      <c r="BHT54" s="516"/>
      <c r="BHU54" s="516"/>
      <c r="BHV54" s="516"/>
      <c r="BHW54" s="516"/>
      <c r="BHX54" s="516"/>
      <c r="BHY54" s="516"/>
      <c r="BHZ54" s="516"/>
      <c r="BIA54" s="516"/>
      <c r="BIB54" s="516"/>
      <c r="BIC54" s="516"/>
      <c r="BID54" s="516"/>
      <c r="BIE54" s="516"/>
      <c r="BIF54" s="516"/>
      <c r="BIG54" s="516"/>
      <c r="BIH54" s="516"/>
      <c r="BII54" s="516"/>
      <c r="BIJ54" s="516"/>
      <c r="BIK54" s="516"/>
      <c r="BIL54" s="516"/>
      <c r="BIM54" s="516"/>
      <c r="BIN54" s="516"/>
      <c r="BIO54" s="516"/>
      <c r="BIP54" s="516"/>
      <c r="BIQ54" s="516"/>
      <c r="BIR54" s="516"/>
      <c r="BIS54" s="516"/>
      <c r="BIT54" s="516"/>
      <c r="BIU54" s="516"/>
      <c r="BIV54" s="516"/>
      <c r="BIW54" s="516"/>
      <c r="BIX54" s="516"/>
      <c r="BIY54" s="516"/>
      <c r="BIZ54" s="516"/>
      <c r="BJA54" s="516"/>
      <c r="BJB54" s="516"/>
      <c r="BJC54" s="516"/>
      <c r="BJD54" s="516"/>
      <c r="BJE54" s="516"/>
      <c r="BJF54" s="516"/>
      <c r="BJG54" s="516"/>
      <c r="BJH54" s="516"/>
      <c r="BJI54" s="516"/>
      <c r="BJJ54" s="516"/>
      <c r="BJK54" s="516"/>
      <c r="BJL54" s="516"/>
      <c r="BJM54" s="516"/>
      <c r="BJN54" s="516"/>
      <c r="BJO54" s="516"/>
      <c r="BJP54" s="516"/>
      <c r="BJQ54" s="516"/>
      <c r="BJR54" s="516"/>
      <c r="BJS54" s="516"/>
      <c r="BJT54" s="516"/>
      <c r="BJU54" s="516"/>
      <c r="BJV54" s="516"/>
      <c r="BJW54" s="516"/>
      <c r="BJX54" s="516"/>
      <c r="BJY54" s="516"/>
      <c r="BJZ54" s="516"/>
      <c r="BKA54" s="516"/>
      <c r="BKB54" s="516"/>
      <c r="BKC54" s="516"/>
      <c r="BKD54" s="516"/>
      <c r="BKE54" s="516"/>
      <c r="BKF54" s="516"/>
      <c r="BKG54" s="516"/>
      <c r="BKH54" s="516"/>
      <c r="BKI54" s="516"/>
      <c r="BKJ54" s="516"/>
      <c r="BKK54" s="516"/>
      <c r="BKL54" s="516"/>
      <c r="BKM54" s="516"/>
      <c r="BKN54" s="516"/>
      <c r="BKO54" s="516"/>
      <c r="BKP54" s="516"/>
      <c r="BKQ54" s="516"/>
      <c r="BKR54" s="516"/>
      <c r="BKS54" s="516"/>
      <c r="BKT54" s="516"/>
      <c r="BKU54" s="516"/>
      <c r="BKV54" s="516"/>
      <c r="BKW54" s="516"/>
      <c r="BKX54" s="516"/>
      <c r="BKY54" s="516"/>
      <c r="BKZ54" s="516"/>
      <c r="BLA54" s="516"/>
      <c r="BLB54" s="516"/>
      <c r="BLC54" s="516"/>
      <c r="BLD54" s="516"/>
      <c r="BLE54" s="516"/>
      <c r="BLF54" s="516"/>
      <c r="BLG54" s="516"/>
      <c r="BLH54" s="516"/>
      <c r="BLI54" s="516"/>
      <c r="BLJ54" s="516"/>
      <c r="BLK54" s="516"/>
      <c r="BLL54" s="516"/>
      <c r="BLM54" s="516"/>
      <c r="BLN54" s="516"/>
      <c r="BLO54" s="516"/>
      <c r="BLP54" s="516"/>
      <c r="BLQ54" s="516"/>
      <c r="BLR54" s="516"/>
      <c r="BLS54" s="516"/>
      <c r="BLT54" s="516"/>
      <c r="BLU54" s="516"/>
      <c r="BLV54" s="516"/>
      <c r="BLW54" s="516"/>
      <c r="BLX54" s="516"/>
      <c r="BLY54" s="516"/>
      <c r="BLZ54" s="516"/>
      <c r="BMA54" s="516"/>
      <c r="BMB54" s="516"/>
      <c r="BMC54" s="516"/>
      <c r="BMD54" s="516"/>
      <c r="BME54" s="516"/>
      <c r="BMF54" s="516"/>
      <c r="BMG54" s="516"/>
      <c r="BMH54" s="516"/>
      <c r="BMI54" s="516"/>
      <c r="BMJ54" s="516"/>
      <c r="BMK54" s="516"/>
      <c r="BML54" s="516"/>
      <c r="BMM54" s="516"/>
      <c r="BMN54" s="516"/>
      <c r="BMO54" s="516"/>
      <c r="BMP54" s="516"/>
      <c r="BMQ54" s="516"/>
      <c r="BMR54" s="516"/>
      <c r="BMS54" s="516"/>
      <c r="BMT54" s="516"/>
      <c r="BMU54" s="516"/>
      <c r="BMV54" s="516"/>
      <c r="BMW54" s="516"/>
      <c r="BMX54" s="516"/>
      <c r="BMY54" s="516"/>
      <c r="BMZ54" s="516"/>
      <c r="BNA54" s="516"/>
      <c r="BNB54" s="516"/>
      <c r="BNC54" s="516"/>
      <c r="BND54" s="516"/>
      <c r="BNE54" s="516"/>
      <c r="BNF54" s="516"/>
      <c r="BNG54" s="516"/>
      <c r="BNH54" s="516"/>
      <c r="BNI54" s="516"/>
      <c r="BNJ54" s="516"/>
      <c r="BNK54" s="516"/>
      <c r="BNL54" s="516"/>
      <c r="BNM54" s="516"/>
      <c r="BNN54" s="516"/>
      <c r="BNO54" s="516"/>
      <c r="BNP54" s="516"/>
      <c r="BNQ54" s="516"/>
      <c r="BNR54" s="516"/>
      <c r="BNS54" s="516"/>
      <c r="BNT54" s="516"/>
      <c r="BNU54" s="516"/>
      <c r="BNV54" s="516"/>
      <c r="BNW54" s="516"/>
      <c r="BNX54" s="516"/>
      <c r="BNY54" s="516"/>
      <c r="BNZ54" s="516"/>
      <c r="BOA54" s="516"/>
      <c r="BOB54" s="516"/>
      <c r="BOC54" s="516"/>
      <c r="BOD54" s="516"/>
      <c r="BOE54" s="516"/>
      <c r="BOF54" s="516"/>
      <c r="BOG54" s="516"/>
      <c r="BOH54" s="516"/>
      <c r="BOI54" s="516"/>
      <c r="BOJ54" s="516"/>
      <c r="BOK54" s="516"/>
      <c r="BOL54" s="516"/>
      <c r="BOM54" s="516"/>
      <c r="BON54" s="516"/>
      <c r="BOO54" s="516"/>
      <c r="BOP54" s="516"/>
      <c r="BOQ54" s="516"/>
      <c r="BOR54" s="516"/>
      <c r="BOS54" s="516"/>
      <c r="BOT54" s="516"/>
      <c r="BOU54" s="516"/>
      <c r="BOV54" s="516"/>
      <c r="BOW54" s="516"/>
      <c r="BOX54" s="516"/>
      <c r="BOY54" s="516"/>
      <c r="BOZ54" s="516"/>
      <c r="BPA54" s="516"/>
      <c r="BPB54" s="516"/>
      <c r="BPC54" s="516"/>
      <c r="BPD54" s="516"/>
      <c r="BPE54" s="516"/>
      <c r="BPF54" s="516"/>
      <c r="BPG54" s="516"/>
      <c r="BPH54" s="516"/>
      <c r="BPI54" s="516"/>
      <c r="BPJ54" s="516"/>
      <c r="BPK54" s="516"/>
      <c r="BPL54" s="516"/>
      <c r="BPM54" s="516"/>
      <c r="BPN54" s="516"/>
      <c r="BPO54" s="516"/>
      <c r="BPP54" s="516"/>
      <c r="BPQ54" s="516"/>
      <c r="BPR54" s="516"/>
      <c r="BPS54" s="516"/>
      <c r="BPT54" s="516"/>
      <c r="BPU54" s="516"/>
      <c r="BPV54" s="516"/>
      <c r="BPW54" s="516"/>
      <c r="BPX54" s="516"/>
      <c r="BPY54" s="516"/>
      <c r="BPZ54" s="516"/>
      <c r="BQA54" s="516"/>
      <c r="BQB54" s="516"/>
      <c r="BQC54" s="516"/>
      <c r="BQD54" s="516"/>
      <c r="BQE54" s="516"/>
      <c r="BQF54" s="516"/>
      <c r="BQG54" s="516"/>
      <c r="BQH54" s="516"/>
      <c r="BQI54" s="516"/>
      <c r="BQJ54" s="516"/>
      <c r="BQK54" s="516"/>
      <c r="BQL54" s="516"/>
      <c r="BQM54" s="516"/>
      <c r="BQN54" s="516"/>
      <c r="BQO54" s="516"/>
      <c r="BQP54" s="516"/>
      <c r="BQQ54" s="516"/>
      <c r="BQR54" s="516"/>
      <c r="BQS54" s="516"/>
      <c r="BQT54" s="516"/>
      <c r="BQU54" s="516"/>
      <c r="BQV54" s="516"/>
      <c r="BQW54" s="516"/>
      <c r="BQX54" s="516"/>
      <c r="BQY54" s="516"/>
      <c r="BQZ54" s="516"/>
      <c r="BRA54" s="516"/>
      <c r="BRB54" s="516"/>
      <c r="BRC54" s="516"/>
      <c r="BRD54" s="516"/>
      <c r="BRE54" s="516"/>
      <c r="BRF54" s="516"/>
      <c r="BRG54" s="516"/>
      <c r="BRH54" s="516"/>
      <c r="BRI54" s="516"/>
      <c r="BRJ54" s="516"/>
      <c r="BRK54" s="516"/>
      <c r="BRL54" s="516"/>
      <c r="BRM54" s="516"/>
      <c r="BRN54" s="516"/>
      <c r="BRO54" s="516"/>
      <c r="BRP54" s="516"/>
      <c r="BRQ54" s="516"/>
      <c r="BRR54" s="516"/>
      <c r="BRS54" s="516"/>
      <c r="BRT54" s="516"/>
      <c r="BRU54" s="516"/>
      <c r="BRV54" s="516"/>
      <c r="BRW54" s="516"/>
      <c r="BRX54" s="516"/>
      <c r="BRY54" s="516"/>
      <c r="BRZ54" s="516"/>
      <c r="BSA54" s="516"/>
      <c r="BSB54" s="516"/>
      <c r="BSC54" s="516"/>
      <c r="BSD54" s="516"/>
      <c r="BSE54" s="516"/>
      <c r="BSF54" s="516"/>
      <c r="BSG54" s="516"/>
      <c r="BSH54" s="516"/>
      <c r="BSI54" s="516"/>
      <c r="BSJ54" s="516"/>
      <c r="BSK54" s="516"/>
      <c r="BSL54" s="516"/>
      <c r="BSM54" s="516"/>
      <c r="BSN54" s="516"/>
      <c r="BSO54" s="516"/>
      <c r="BSP54" s="516"/>
      <c r="BSQ54" s="516"/>
      <c r="BSR54" s="516"/>
      <c r="BSS54" s="516"/>
      <c r="BST54" s="516"/>
      <c r="BSU54" s="516"/>
      <c r="BSV54" s="516"/>
      <c r="BSW54" s="516"/>
      <c r="BSX54" s="516"/>
      <c r="BSY54" s="516"/>
      <c r="BSZ54" s="516"/>
      <c r="BTA54" s="516"/>
      <c r="BTB54" s="516"/>
      <c r="BTC54" s="516"/>
      <c r="BTD54" s="516"/>
      <c r="BTE54" s="516"/>
      <c r="BTF54" s="516"/>
      <c r="BTG54" s="516"/>
      <c r="BTH54" s="516"/>
      <c r="BTI54" s="516"/>
      <c r="BTJ54" s="516"/>
      <c r="BTK54" s="516"/>
      <c r="BTL54" s="516"/>
      <c r="BTM54" s="516"/>
      <c r="BTN54" s="516"/>
      <c r="BTO54" s="516"/>
      <c r="BTP54" s="516"/>
      <c r="BTQ54" s="516"/>
      <c r="BTR54" s="516"/>
      <c r="BTS54" s="516"/>
      <c r="BTT54" s="516"/>
      <c r="BTU54" s="516"/>
      <c r="BTV54" s="516"/>
      <c r="BTW54" s="516"/>
      <c r="BTX54" s="516"/>
      <c r="BTY54" s="516"/>
      <c r="BTZ54" s="516"/>
      <c r="BUA54" s="516"/>
      <c r="BUB54" s="516"/>
      <c r="BUC54" s="516"/>
      <c r="BUD54" s="516"/>
      <c r="BUE54" s="516"/>
      <c r="BUF54" s="516"/>
      <c r="BUG54" s="516"/>
      <c r="BUH54" s="516"/>
      <c r="BUI54" s="516"/>
      <c r="BUJ54" s="516"/>
      <c r="BUK54" s="516"/>
      <c r="BUL54" s="516"/>
      <c r="BUM54" s="516"/>
      <c r="BUN54" s="516"/>
      <c r="BUO54" s="516"/>
      <c r="BUP54" s="516"/>
      <c r="BUQ54" s="516"/>
      <c r="BUR54" s="516"/>
      <c r="BUS54" s="516"/>
      <c r="BUT54" s="516"/>
      <c r="BUU54" s="516"/>
      <c r="BUV54" s="516"/>
      <c r="BUW54" s="516"/>
      <c r="BUX54" s="516"/>
      <c r="BUY54" s="516"/>
      <c r="BUZ54" s="516"/>
      <c r="BVA54" s="516"/>
      <c r="BVB54" s="516"/>
      <c r="BVC54" s="516"/>
      <c r="BVD54" s="516"/>
      <c r="BVE54" s="516"/>
      <c r="BVF54" s="516"/>
      <c r="BVG54" s="516"/>
      <c r="BVH54" s="516"/>
      <c r="BVI54" s="516"/>
      <c r="BVJ54" s="516"/>
      <c r="BVK54" s="516"/>
      <c r="BVL54" s="516"/>
      <c r="BVM54" s="516"/>
      <c r="BVN54" s="516"/>
      <c r="BVO54" s="516"/>
      <c r="BVP54" s="516"/>
      <c r="BVQ54" s="516"/>
      <c r="BVR54" s="516"/>
      <c r="BVS54" s="516"/>
      <c r="BVT54" s="516"/>
      <c r="BVU54" s="516"/>
      <c r="BVV54" s="516"/>
      <c r="BVW54" s="516"/>
      <c r="BVX54" s="516"/>
      <c r="BVY54" s="516"/>
      <c r="BVZ54" s="516"/>
      <c r="BWA54" s="516"/>
      <c r="BWB54" s="516"/>
      <c r="BWC54" s="516"/>
      <c r="BWD54" s="516"/>
      <c r="BWE54" s="516"/>
      <c r="BWF54" s="516"/>
      <c r="BWG54" s="516"/>
      <c r="BWH54" s="516"/>
      <c r="BWI54" s="516"/>
      <c r="BWJ54" s="516"/>
      <c r="BWK54" s="516"/>
      <c r="BWL54" s="516"/>
      <c r="BWM54" s="516"/>
      <c r="BWN54" s="516"/>
      <c r="BWO54" s="516"/>
      <c r="BWP54" s="516"/>
      <c r="BWQ54" s="516"/>
      <c r="BWR54" s="516"/>
      <c r="BWS54" s="516"/>
      <c r="BWT54" s="516"/>
      <c r="BWU54" s="516"/>
      <c r="BWV54" s="516"/>
      <c r="BWW54" s="516"/>
      <c r="BWX54" s="516"/>
      <c r="BWY54" s="516"/>
      <c r="BWZ54" s="516"/>
      <c r="BXA54" s="516"/>
      <c r="BXB54" s="516"/>
      <c r="BXC54" s="516"/>
      <c r="BXD54" s="516"/>
      <c r="BXE54" s="516"/>
      <c r="BXF54" s="516"/>
      <c r="BXG54" s="516"/>
      <c r="BXH54" s="516"/>
      <c r="BXI54" s="516"/>
      <c r="BXJ54" s="516"/>
      <c r="BXK54" s="516"/>
      <c r="BXL54" s="516"/>
      <c r="BXM54" s="516"/>
      <c r="BXN54" s="516"/>
      <c r="BXO54" s="516"/>
      <c r="BXP54" s="516"/>
      <c r="BXQ54" s="516"/>
      <c r="BXR54" s="516"/>
      <c r="BXS54" s="516"/>
      <c r="BXT54" s="516"/>
      <c r="BXU54" s="516"/>
      <c r="BXV54" s="516"/>
      <c r="BXW54" s="516"/>
      <c r="BXX54" s="516"/>
      <c r="BXY54" s="516"/>
      <c r="BXZ54" s="516"/>
      <c r="BYA54" s="516"/>
      <c r="BYB54" s="516"/>
      <c r="BYC54" s="516"/>
      <c r="BYD54" s="516"/>
      <c r="BYE54" s="516"/>
      <c r="BYF54" s="516"/>
      <c r="BYG54" s="516"/>
      <c r="BYH54" s="516"/>
      <c r="BYI54" s="516"/>
      <c r="BYJ54" s="516"/>
      <c r="BYK54" s="516"/>
      <c r="BYL54" s="516"/>
      <c r="BYM54" s="516"/>
      <c r="BYN54" s="516"/>
      <c r="BYO54" s="516"/>
      <c r="BYP54" s="516"/>
      <c r="BYQ54" s="516"/>
      <c r="BYR54" s="516"/>
      <c r="BYS54" s="516"/>
      <c r="BYT54" s="516"/>
      <c r="BYU54" s="516"/>
      <c r="BYV54" s="516"/>
      <c r="BYW54" s="516"/>
      <c r="BYX54" s="516"/>
      <c r="BYY54" s="516"/>
      <c r="BYZ54" s="516"/>
      <c r="BZA54" s="516"/>
      <c r="BZB54" s="516"/>
      <c r="BZC54" s="516"/>
      <c r="BZD54" s="516"/>
      <c r="BZE54" s="516"/>
      <c r="BZF54" s="516"/>
      <c r="BZG54" s="516"/>
      <c r="BZH54" s="516"/>
      <c r="BZI54" s="516"/>
      <c r="BZJ54" s="516"/>
      <c r="BZK54" s="516"/>
      <c r="BZL54" s="516"/>
      <c r="BZM54" s="516"/>
      <c r="BZN54" s="516"/>
      <c r="BZO54" s="516"/>
      <c r="BZP54" s="516"/>
      <c r="BZQ54" s="516"/>
      <c r="BZR54" s="516"/>
      <c r="BZS54" s="516"/>
      <c r="BZT54" s="516"/>
      <c r="BZU54" s="516"/>
      <c r="BZV54" s="516"/>
      <c r="BZW54" s="516"/>
      <c r="BZX54" s="516"/>
      <c r="BZY54" s="516"/>
      <c r="BZZ54" s="516"/>
      <c r="CAA54" s="516"/>
      <c r="CAB54" s="516"/>
      <c r="CAC54" s="516"/>
      <c r="CAD54" s="516"/>
      <c r="CAE54" s="516"/>
      <c r="CAF54" s="516"/>
      <c r="CAG54" s="516"/>
      <c r="CAH54" s="516"/>
      <c r="CAI54" s="516"/>
      <c r="CAJ54" s="516"/>
      <c r="CAK54" s="516"/>
      <c r="CAL54" s="516"/>
      <c r="CAM54" s="516"/>
      <c r="CAN54" s="516"/>
      <c r="CAO54" s="516"/>
      <c r="CAP54" s="516"/>
      <c r="CAQ54" s="516"/>
      <c r="CAR54" s="516"/>
      <c r="CAS54" s="516"/>
      <c r="CAT54" s="516"/>
      <c r="CAU54" s="516"/>
      <c r="CAV54" s="516"/>
      <c r="CAW54" s="516"/>
      <c r="CAX54" s="516"/>
      <c r="CAY54" s="516"/>
      <c r="CAZ54" s="516"/>
      <c r="CBA54" s="516"/>
      <c r="CBB54" s="516"/>
      <c r="CBC54" s="516"/>
      <c r="CBD54" s="516"/>
      <c r="CBE54" s="516"/>
      <c r="CBF54" s="516"/>
      <c r="CBG54" s="516"/>
      <c r="CBH54" s="516"/>
      <c r="CBI54" s="516"/>
      <c r="CBJ54" s="516"/>
      <c r="CBK54" s="516"/>
      <c r="CBL54" s="516"/>
      <c r="CBM54" s="516"/>
      <c r="CBN54" s="516"/>
      <c r="CBO54" s="516"/>
      <c r="CBP54" s="516"/>
      <c r="CBQ54" s="516"/>
      <c r="CBR54" s="516"/>
      <c r="CBS54" s="516"/>
      <c r="CBT54" s="516"/>
      <c r="CBU54" s="516"/>
      <c r="CBV54" s="516"/>
      <c r="CBW54" s="516"/>
      <c r="CBX54" s="516"/>
      <c r="CBY54" s="516"/>
      <c r="CBZ54" s="516"/>
      <c r="CCA54" s="516"/>
      <c r="CCB54" s="516"/>
      <c r="CCC54" s="516"/>
      <c r="CCD54" s="516"/>
      <c r="CCE54" s="516"/>
      <c r="CCF54" s="516"/>
      <c r="CCG54" s="516"/>
      <c r="CCH54" s="516"/>
      <c r="CCI54" s="516"/>
      <c r="CCJ54" s="516"/>
      <c r="CCK54" s="516"/>
      <c r="CCL54" s="516"/>
      <c r="CCM54" s="516"/>
      <c r="CCN54" s="516"/>
      <c r="CCO54" s="516"/>
      <c r="CCP54" s="516"/>
      <c r="CCQ54" s="516"/>
      <c r="CCR54" s="516"/>
      <c r="CCS54" s="516"/>
      <c r="CCT54" s="516"/>
      <c r="CCU54" s="516"/>
      <c r="CCV54" s="516"/>
      <c r="CCW54" s="516"/>
      <c r="CCX54" s="516"/>
      <c r="CCY54" s="516"/>
      <c r="CCZ54" s="516"/>
      <c r="CDA54" s="516"/>
      <c r="CDB54" s="516"/>
      <c r="CDC54" s="516"/>
      <c r="CDD54" s="516"/>
      <c r="CDE54" s="516"/>
      <c r="CDF54" s="516"/>
      <c r="CDG54" s="516"/>
      <c r="CDH54" s="516"/>
      <c r="CDI54" s="516"/>
      <c r="CDJ54" s="516"/>
      <c r="CDK54" s="516"/>
      <c r="CDL54" s="516"/>
      <c r="CDM54" s="516"/>
      <c r="CDN54" s="516"/>
      <c r="CDO54" s="516"/>
      <c r="CDP54" s="516"/>
      <c r="CDQ54" s="516"/>
      <c r="CDR54" s="516"/>
      <c r="CDS54" s="516"/>
      <c r="CDT54" s="516"/>
      <c r="CDU54" s="516"/>
      <c r="CDV54" s="516"/>
      <c r="CDW54" s="516"/>
      <c r="CDX54" s="516"/>
      <c r="CDY54" s="516"/>
      <c r="CDZ54" s="516"/>
      <c r="CEA54" s="516"/>
      <c r="CEB54" s="516"/>
      <c r="CEC54" s="516"/>
      <c r="CED54" s="516"/>
      <c r="CEE54" s="516"/>
      <c r="CEF54" s="516"/>
      <c r="CEG54" s="516"/>
      <c r="CEH54" s="516"/>
      <c r="CEI54" s="516"/>
      <c r="CEJ54" s="516"/>
      <c r="CEK54" s="516"/>
      <c r="CEL54" s="516"/>
      <c r="CEM54" s="516"/>
      <c r="CEN54" s="516"/>
      <c r="CEO54" s="516"/>
      <c r="CEP54" s="516"/>
      <c r="CEQ54" s="516"/>
      <c r="CER54" s="516"/>
      <c r="CES54" s="516"/>
      <c r="CET54" s="516"/>
      <c r="CEU54" s="516"/>
      <c r="CEV54" s="516"/>
      <c r="CEW54" s="516"/>
      <c r="CEX54" s="516"/>
      <c r="CEY54" s="516"/>
      <c r="CEZ54" s="516"/>
      <c r="CFA54" s="516"/>
      <c r="CFB54" s="516"/>
      <c r="CFC54" s="516"/>
      <c r="CFD54" s="516"/>
      <c r="CFE54" s="516"/>
      <c r="CFF54" s="516"/>
      <c r="CFG54" s="516"/>
      <c r="CFH54" s="516"/>
      <c r="CFI54" s="516"/>
      <c r="CFJ54" s="516"/>
      <c r="CFK54" s="516"/>
      <c r="CFL54" s="516"/>
      <c r="CFM54" s="516"/>
      <c r="CFN54" s="516"/>
      <c r="CFO54" s="516"/>
      <c r="CFP54" s="516"/>
      <c r="CFQ54" s="516"/>
      <c r="CFR54" s="516"/>
      <c r="CFS54" s="516"/>
      <c r="CFT54" s="516"/>
      <c r="CFU54" s="516"/>
      <c r="CFV54" s="516"/>
      <c r="CFW54" s="516"/>
      <c r="CFX54" s="516"/>
      <c r="CFY54" s="516"/>
      <c r="CFZ54" s="516"/>
      <c r="CGA54" s="516"/>
      <c r="CGB54" s="516"/>
      <c r="CGC54" s="516"/>
      <c r="CGD54" s="516"/>
      <c r="CGE54" s="516"/>
      <c r="CGF54" s="516"/>
      <c r="CGG54" s="516"/>
      <c r="CGH54" s="516"/>
      <c r="CGI54" s="516"/>
      <c r="CGJ54" s="516"/>
      <c r="CGK54" s="516"/>
      <c r="CGL54" s="516"/>
      <c r="CGM54" s="516"/>
      <c r="CGN54" s="516"/>
      <c r="CGO54" s="516"/>
      <c r="CGP54" s="516"/>
      <c r="CGQ54" s="516"/>
      <c r="CGR54" s="516"/>
      <c r="CGS54" s="516"/>
      <c r="CGT54" s="516"/>
      <c r="CGU54" s="516"/>
      <c r="CGV54" s="516"/>
      <c r="CGW54" s="516"/>
      <c r="CGX54" s="516"/>
      <c r="CGY54" s="516"/>
      <c r="CGZ54" s="516"/>
      <c r="CHA54" s="516"/>
      <c r="CHB54" s="516"/>
      <c r="CHC54" s="516"/>
      <c r="CHD54" s="516"/>
      <c r="CHE54" s="516"/>
      <c r="CHF54" s="516"/>
      <c r="CHG54" s="516"/>
      <c r="CHH54" s="516"/>
      <c r="CHI54" s="516"/>
      <c r="CHJ54" s="516"/>
      <c r="CHK54" s="516"/>
      <c r="CHL54" s="516"/>
      <c r="CHM54" s="516"/>
      <c r="CHN54" s="516"/>
      <c r="CHO54" s="516"/>
      <c r="CHP54" s="516"/>
      <c r="CHQ54" s="516"/>
      <c r="CHR54" s="516"/>
      <c r="CHS54" s="516"/>
      <c r="CHT54" s="516"/>
      <c r="CHU54" s="516"/>
      <c r="CHV54" s="516"/>
      <c r="CHW54" s="516"/>
      <c r="CHX54" s="516"/>
      <c r="CHY54" s="516"/>
      <c r="CHZ54" s="516"/>
      <c r="CIA54" s="516"/>
      <c r="CIB54" s="516"/>
      <c r="CIC54" s="516"/>
      <c r="CID54" s="516"/>
      <c r="CIE54" s="516"/>
      <c r="CIF54" s="516"/>
      <c r="CIG54" s="516"/>
      <c r="CIH54" s="516"/>
      <c r="CII54" s="516"/>
      <c r="CIJ54" s="516"/>
      <c r="CIK54" s="516"/>
      <c r="CIL54" s="516"/>
      <c r="CIM54" s="516"/>
      <c r="CIN54" s="516"/>
      <c r="CIO54" s="516"/>
      <c r="CIP54" s="516"/>
      <c r="CIQ54" s="516"/>
      <c r="CIR54" s="516"/>
      <c r="CIS54" s="516"/>
      <c r="CIT54" s="516"/>
      <c r="CIU54" s="516"/>
      <c r="CIV54" s="516"/>
      <c r="CIW54" s="516"/>
      <c r="CIX54" s="516"/>
      <c r="CIY54" s="516"/>
      <c r="CIZ54" s="516"/>
      <c r="CJA54" s="516"/>
      <c r="CJB54" s="516"/>
      <c r="CJC54" s="516"/>
      <c r="CJD54" s="516"/>
      <c r="CJE54" s="516"/>
      <c r="CJF54" s="516"/>
      <c r="CJG54" s="516"/>
      <c r="CJH54" s="516"/>
      <c r="CJI54" s="516"/>
      <c r="CJJ54" s="516"/>
      <c r="CJK54" s="516"/>
      <c r="CJL54" s="516"/>
      <c r="CJM54" s="516"/>
      <c r="CJN54" s="516"/>
      <c r="CJO54" s="516"/>
      <c r="CJP54" s="516"/>
      <c r="CJQ54" s="516"/>
      <c r="CJR54" s="516"/>
      <c r="CJS54" s="516"/>
      <c r="CJT54" s="516"/>
      <c r="CJU54" s="516"/>
      <c r="CJV54" s="516"/>
      <c r="CJW54" s="516"/>
      <c r="CJX54" s="516"/>
      <c r="CJY54" s="516"/>
      <c r="CJZ54" s="516"/>
      <c r="CKA54" s="516"/>
      <c r="CKB54" s="516"/>
      <c r="CKC54" s="516"/>
      <c r="CKD54" s="516"/>
      <c r="CKE54" s="516"/>
      <c r="CKF54" s="516"/>
      <c r="CKG54" s="516"/>
      <c r="CKH54" s="516"/>
      <c r="CKI54" s="516"/>
      <c r="CKJ54" s="516"/>
      <c r="CKK54" s="516"/>
      <c r="CKL54" s="516"/>
      <c r="CKM54" s="516"/>
      <c r="CKN54" s="516"/>
      <c r="CKO54" s="516"/>
      <c r="CKP54" s="516"/>
      <c r="CKQ54" s="516"/>
      <c r="CKR54" s="516"/>
      <c r="CKS54" s="516"/>
      <c r="CKT54" s="516"/>
      <c r="CKU54" s="516"/>
      <c r="CKV54" s="516"/>
      <c r="CKW54" s="516"/>
      <c r="CKX54" s="516"/>
      <c r="CKY54" s="516"/>
      <c r="CKZ54" s="516"/>
      <c r="CLA54" s="516"/>
      <c r="CLB54" s="516"/>
      <c r="CLC54" s="516"/>
      <c r="CLD54" s="516"/>
      <c r="CLE54" s="516"/>
      <c r="CLF54" s="516"/>
      <c r="CLG54" s="516"/>
      <c r="CLH54" s="516"/>
      <c r="CLI54" s="516"/>
      <c r="CLJ54" s="516"/>
      <c r="CLK54" s="516"/>
      <c r="CLL54" s="516"/>
      <c r="CLM54" s="516"/>
      <c r="CLN54" s="516"/>
      <c r="CLO54" s="516"/>
      <c r="CLP54" s="516"/>
      <c r="CLQ54" s="516"/>
      <c r="CLR54" s="516"/>
      <c r="CLS54" s="516"/>
      <c r="CLT54" s="516"/>
      <c r="CLU54" s="516"/>
      <c r="CLV54" s="516"/>
      <c r="CLW54" s="516"/>
      <c r="CLX54" s="516"/>
      <c r="CLY54" s="516"/>
      <c r="CLZ54" s="516"/>
      <c r="CMA54" s="516"/>
      <c r="CMB54" s="516"/>
      <c r="CMC54" s="516"/>
      <c r="CMD54" s="516"/>
      <c r="CME54" s="516"/>
      <c r="CMF54" s="516"/>
      <c r="CMG54" s="516"/>
      <c r="CMH54" s="516"/>
      <c r="CMI54" s="516"/>
      <c r="CMJ54" s="516"/>
      <c r="CMK54" s="516"/>
      <c r="CML54" s="516"/>
      <c r="CMM54" s="516"/>
      <c r="CMN54" s="516"/>
      <c r="CMO54" s="516"/>
      <c r="CMP54" s="516"/>
      <c r="CMQ54" s="516"/>
      <c r="CMR54" s="516"/>
      <c r="CMS54" s="516"/>
      <c r="CMT54" s="516"/>
      <c r="CMU54" s="516"/>
      <c r="CMV54" s="516"/>
      <c r="CMW54" s="516"/>
      <c r="CMX54" s="516"/>
      <c r="CMY54" s="516"/>
      <c r="CMZ54" s="516"/>
      <c r="CNA54" s="516"/>
      <c r="CNB54" s="516"/>
      <c r="CNC54" s="516"/>
      <c r="CND54" s="516"/>
      <c r="CNE54" s="516"/>
      <c r="CNF54" s="516"/>
      <c r="CNG54" s="516"/>
      <c r="CNH54" s="516"/>
      <c r="CNI54" s="516"/>
      <c r="CNJ54" s="516"/>
      <c r="CNK54" s="516"/>
      <c r="CNL54" s="516"/>
      <c r="CNM54" s="516"/>
      <c r="CNN54" s="516"/>
      <c r="CNO54" s="516"/>
      <c r="CNP54" s="516"/>
      <c r="CNQ54" s="516"/>
      <c r="CNR54" s="516"/>
      <c r="CNS54" s="516"/>
      <c r="CNT54" s="516"/>
      <c r="CNU54" s="516"/>
      <c r="CNV54" s="516"/>
      <c r="CNW54" s="516"/>
      <c r="CNX54" s="516"/>
      <c r="CNY54" s="516"/>
      <c r="CNZ54" s="516"/>
      <c r="COA54" s="516"/>
      <c r="COB54" s="516"/>
      <c r="COC54" s="516"/>
      <c r="COD54" s="516"/>
      <c r="COE54" s="516"/>
      <c r="COF54" s="516"/>
      <c r="COG54" s="516"/>
      <c r="COH54" s="516"/>
      <c r="COI54" s="516"/>
      <c r="COJ54" s="516"/>
      <c r="COK54" s="516"/>
      <c r="COL54" s="516"/>
      <c r="COM54" s="516"/>
      <c r="CON54" s="516"/>
      <c r="COO54" s="516"/>
      <c r="COP54" s="516"/>
      <c r="COQ54" s="516"/>
      <c r="COR54" s="516"/>
      <c r="COS54" s="516"/>
      <c r="COT54" s="516"/>
      <c r="COU54" s="516"/>
      <c r="COV54" s="516"/>
      <c r="COW54" s="516"/>
      <c r="COX54" s="516"/>
      <c r="COY54" s="516"/>
      <c r="COZ54" s="516"/>
      <c r="CPA54" s="516"/>
      <c r="CPB54" s="516"/>
      <c r="CPC54" s="516"/>
      <c r="CPD54" s="516"/>
      <c r="CPE54" s="516"/>
      <c r="CPF54" s="516"/>
      <c r="CPG54" s="516"/>
      <c r="CPH54" s="516"/>
      <c r="CPI54" s="516"/>
      <c r="CPJ54" s="516"/>
      <c r="CPK54" s="516"/>
      <c r="CPL54" s="516"/>
      <c r="CPM54" s="516"/>
      <c r="CPN54" s="516"/>
      <c r="CPO54" s="516"/>
      <c r="CPP54" s="516"/>
      <c r="CPQ54" s="516"/>
      <c r="CPR54" s="516"/>
      <c r="CPS54" s="516"/>
      <c r="CPT54" s="516"/>
      <c r="CPU54" s="516"/>
      <c r="CPV54" s="516"/>
      <c r="CPW54" s="516"/>
      <c r="CPX54" s="516"/>
      <c r="CPY54" s="516"/>
      <c r="CPZ54" s="516"/>
      <c r="CQA54" s="516"/>
      <c r="CQB54" s="516"/>
      <c r="CQC54" s="516"/>
      <c r="CQD54" s="516"/>
      <c r="CQE54" s="516"/>
      <c r="CQF54" s="516"/>
      <c r="CQG54" s="516"/>
      <c r="CQH54" s="516"/>
      <c r="CQI54" s="516"/>
      <c r="CQJ54" s="516"/>
      <c r="CQK54" s="516"/>
      <c r="CQL54" s="516"/>
      <c r="CQM54" s="516"/>
      <c r="CQN54" s="516"/>
      <c r="CQO54" s="516"/>
      <c r="CQP54" s="516"/>
      <c r="CQQ54" s="516"/>
      <c r="CQR54" s="516"/>
      <c r="CQS54" s="516"/>
      <c r="CQT54" s="516"/>
      <c r="CQU54" s="516"/>
      <c r="CQV54" s="516"/>
      <c r="CQW54" s="516"/>
      <c r="CQX54" s="516"/>
      <c r="CQY54" s="516"/>
      <c r="CQZ54" s="516"/>
      <c r="CRA54" s="516"/>
      <c r="CRB54" s="516"/>
      <c r="CRC54" s="516"/>
      <c r="CRD54" s="516"/>
      <c r="CRE54" s="516"/>
      <c r="CRF54" s="516"/>
      <c r="CRG54" s="516"/>
      <c r="CRH54" s="516"/>
      <c r="CRI54" s="516"/>
      <c r="CRJ54" s="516"/>
      <c r="CRK54" s="516"/>
      <c r="CRL54" s="516"/>
      <c r="CRM54" s="516"/>
      <c r="CRN54" s="516"/>
      <c r="CRO54" s="516"/>
      <c r="CRP54" s="516"/>
      <c r="CRQ54" s="516"/>
      <c r="CRR54" s="516"/>
      <c r="CRS54" s="516"/>
      <c r="CRT54" s="516"/>
      <c r="CRU54" s="516"/>
      <c r="CRV54" s="516"/>
      <c r="CRW54" s="516"/>
      <c r="CRX54" s="516"/>
      <c r="CRY54" s="516"/>
      <c r="CRZ54" s="516"/>
      <c r="CSA54" s="516"/>
      <c r="CSB54" s="516"/>
      <c r="CSC54" s="516"/>
      <c r="CSD54" s="516"/>
      <c r="CSE54" s="516"/>
      <c r="CSF54" s="516"/>
      <c r="CSG54" s="516"/>
      <c r="CSH54" s="516"/>
      <c r="CSI54" s="516"/>
      <c r="CSJ54" s="516"/>
      <c r="CSK54" s="516"/>
      <c r="CSL54" s="516"/>
      <c r="CSM54" s="516"/>
      <c r="CSN54" s="516"/>
      <c r="CSO54" s="516"/>
      <c r="CSP54" s="516"/>
      <c r="CSQ54" s="516"/>
      <c r="CSR54" s="516"/>
      <c r="CSS54" s="516"/>
      <c r="CST54" s="516"/>
      <c r="CSU54" s="516"/>
      <c r="CSV54" s="516"/>
      <c r="CSW54" s="516"/>
      <c r="CSX54" s="516"/>
      <c r="CSY54" s="516"/>
      <c r="CSZ54" s="516"/>
      <c r="CTA54" s="516"/>
      <c r="CTB54" s="516"/>
      <c r="CTC54" s="516"/>
      <c r="CTD54" s="516"/>
      <c r="CTE54" s="516"/>
      <c r="CTF54" s="516"/>
      <c r="CTG54" s="516"/>
      <c r="CTH54" s="516"/>
      <c r="CTI54" s="516"/>
      <c r="CTJ54" s="516"/>
      <c r="CTK54" s="516"/>
      <c r="CTL54" s="516"/>
      <c r="CTM54" s="516"/>
      <c r="CTN54" s="516"/>
      <c r="CTO54" s="516"/>
      <c r="CTP54" s="516"/>
      <c r="CTQ54" s="516"/>
      <c r="CTR54" s="516"/>
      <c r="CTS54" s="516"/>
      <c r="CTT54" s="516"/>
      <c r="CTU54" s="516"/>
      <c r="CTV54" s="516"/>
      <c r="CTW54" s="516"/>
      <c r="CTX54" s="516"/>
      <c r="CTY54" s="516"/>
      <c r="CTZ54" s="516"/>
      <c r="CUA54" s="516"/>
      <c r="CUB54" s="516"/>
      <c r="CUC54" s="516"/>
      <c r="CUD54" s="516"/>
      <c r="CUE54" s="516"/>
      <c r="CUF54" s="516"/>
      <c r="CUG54" s="516"/>
      <c r="CUH54" s="516"/>
      <c r="CUI54" s="516"/>
      <c r="CUJ54" s="516"/>
      <c r="CUK54" s="516"/>
      <c r="CUL54" s="516"/>
      <c r="CUM54" s="516"/>
      <c r="CUN54" s="516"/>
      <c r="CUO54" s="516"/>
      <c r="CUP54" s="516"/>
      <c r="CUQ54" s="516"/>
      <c r="CUR54" s="516"/>
      <c r="CUS54" s="516"/>
      <c r="CUT54" s="516"/>
      <c r="CUU54" s="516"/>
      <c r="CUV54" s="516"/>
      <c r="CUW54" s="516"/>
      <c r="CUX54" s="516"/>
      <c r="CUY54" s="516"/>
      <c r="CUZ54" s="516"/>
      <c r="CVA54" s="516"/>
      <c r="CVB54" s="516"/>
      <c r="CVC54" s="516"/>
      <c r="CVD54" s="516"/>
      <c r="CVE54" s="516"/>
      <c r="CVF54" s="516"/>
      <c r="CVG54" s="516"/>
      <c r="CVH54" s="516"/>
      <c r="CVI54" s="516"/>
      <c r="CVJ54" s="516"/>
      <c r="CVK54" s="516"/>
      <c r="CVL54" s="516"/>
      <c r="CVM54" s="516"/>
      <c r="CVN54" s="516"/>
      <c r="CVO54" s="516"/>
      <c r="CVP54" s="516"/>
      <c r="CVQ54" s="516"/>
      <c r="CVR54" s="516"/>
      <c r="CVS54" s="516"/>
      <c r="CVT54" s="516"/>
      <c r="CVU54" s="516"/>
      <c r="CVV54" s="516"/>
      <c r="CVW54" s="516"/>
      <c r="CVX54" s="516"/>
      <c r="CVY54" s="516"/>
      <c r="CVZ54" s="516"/>
      <c r="CWA54" s="516"/>
      <c r="CWB54" s="516"/>
      <c r="CWC54" s="516"/>
      <c r="CWD54" s="516"/>
      <c r="CWE54" s="516"/>
      <c r="CWF54" s="516"/>
      <c r="CWG54" s="516"/>
      <c r="CWH54" s="516"/>
      <c r="CWI54" s="516"/>
      <c r="CWJ54" s="516"/>
      <c r="CWK54" s="516"/>
      <c r="CWL54" s="516"/>
      <c r="CWM54" s="516"/>
      <c r="CWN54" s="516"/>
      <c r="CWO54" s="516"/>
      <c r="CWP54" s="516"/>
      <c r="CWQ54" s="516"/>
      <c r="CWR54" s="516"/>
      <c r="CWS54" s="516"/>
      <c r="CWT54" s="516"/>
      <c r="CWU54" s="516"/>
      <c r="CWV54" s="516"/>
      <c r="CWW54" s="516"/>
      <c r="CWX54" s="516"/>
      <c r="CWY54" s="516"/>
      <c r="CWZ54" s="516"/>
      <c r="CXA54" s="516"/>
      <c r="CXB54" s="516"/>
      <c r="CXC54" s="516"/>
      <c r="CXD54" s="516"/>
      <c r="CXE54" s="516"/>
      <c r="CXF54" s="516"/>
      <c r="CXG54" s="516"/>
      <c r="CXH54" s="516"/>
      <c r="CXI54" s="516"/>
      <c r="CXJ54" s="516"/>
      <c r="CXK54" s="516"/>
      <c r="CXL54" s="516"/>
      <c r="CXM54" s="516"/>
      <c r="CXN54" s="516"/>
      <c r="CXO54" s="516"/>
      <c r="CXP54" s="516"/>
      <c r="CXQ54" s="516"/>
      <c r="CXR54" s="516"/>
      <c r="CXS54" s="516"/>
      <c r="CXT54" s="516"/>
      <c r="CXU54" s="516"/>
      <c r="CXV54" s="516"/>
      <c r="CXW54" s="516"/>
      <c r="CXX54" s="516"/>
      <c r="CXY54" s="516"/>
      <c r="CXZ54" s="516"/>
      <c r="CYA54" s="516"/>
      <c r="CYB54" s="516"/>
      <c r="CYC54" s="516"/>
      <c r="CYD54" s="516"/>
      <c r="CYE54" s="516"/>
      <c r="CYF54" s="516"/>
      <c r="CYG54" s="516"/>
      <c r="CYH54" s="516"/>
      <c r="CYI54" s="516"/>
      <c r="CYJ54" s="516"/>
      <c r="CYK54" s="516"/>
      <c r="CYL54" s="516"/>
      <c r="CYM54" s="516"/>
      <c r="CYN54" s="516"/>
      <c r="CYO54" s="516"/>
      <c r="CYP54" s="516"/>
      <c r="CYQ54" s="516"/>
      <c r="CYR54" s="516"/>
      <c r="CYS54" s="516"/>
      <c r="CYT54" s="516"/>
      <c r="CYU54" s="516"/>
      <c r="CYV54" s="516"/>
      <c r="CYW54" s="516"/>
      <c r="CYX54" s="516"/>
      <c r="CYY54" s="516"/>
      <c r="CYZ54" s="516"/>
      <c r="CZA54" s="516"/>
      <c r="CZB54" s="516"/>
      <c r="CZC54" s="516"/>
      <c r="CZD54" s="516"/>
      <c r="CZE54" s="516"/>
      <c r="CZF54" s="516"/>
      <c r="CZG54" s="516"/>
      <c r="CZH54" s="516"/>
      <c r="CZI54" s="516"/>
      <c r="CZJ54" s="516"/>
      <c r="CZK54" s="516"/>
      <c r="CZL54" s="516"/>
      <c r="CZM54" s="516"/>
      <c r="CZN54" s="516"/>
      <c r="CZO54" s="516"/>
      <c r="CZP54" s="516"/>
      <c r="CZQ54" s="516"/>
      <c r="CZR54" s="516"/>
      <c r="CZS54" s="516"/>
      <c r="CZT54" s="516"/>
      <c r="CZU54" s="516"/>
      <c r="CZV54" s="516"/>
      <c r="CZW54" s="516"/>
      <c r="CZX54" s="516"/>
      <c r="CZY54" s="516"/>
      <c r="CZZ54" s="516"/>
      <c r="DAA54" s="516"/>
      <c r="DAB54" s="516"/>
      <c r="DAC54" s="516"/>
      <c r="DAD54" s="516"/>
      <c r="DAE54" s="516"/>
      <c r="DAF54" s="516"/>
      <c r="DAG54" s="516"/>
      <c r="DAH54" s="516"/>
      <c r="DAI54" s="516"/>
      <c r="DAJ54" s="516"/>
      <c r="DAK54" s="516"/>
      <c r="DAL54" s="516"/>
      <c r="DAM54" s="516"/>
      <c r="DAN54" s="516"/>
      <c r="DAO54" s="516"/>
      <c r="DAP54" s="516"/>
      <c r="DAQ54" s="516"/>
      <c r="DAR54" s="516"/>
      <c r="DAS54" s="516"/>
      <c r="DAT54" s="516"/>
      <c r="DAU54" s="516"/>
      <c r="DAV54" s="516"/>
      <c r="DAW54" s="516"/>
      <c r="DAX54" s="516"/>
      <c r="DAY54" s="516"/>
      <c r="DAZ54" s="516"/>
      <c r="DBA54" s="516"/>
      <c r="DBB54" s="516"/>
      <c r="DBC54" s="516"/>
      <c r="DBD54" s="516"/>
      <c r="DBE54" s="516"/>
      <c r="DBF54" s="516"/>
      <c r="DBG54" s="516"/>
      <c r="DBH54" s="516"/>
      <c r="DBI54" s="516"/>
      <c r="DBJ54" s="516"/>
      <c r="DBK54" s="516"/>
      <c r="DBL54" s="516"/>
      <c r="DBM54" s="516"/>
      <c r="DBN54" s="516"/>
      <c r="DBO54" s="516"/>
      <c r="DBP54" s="516"/>
      <c r="DBQ54" s="516"/>
      <c r="DBR54" s="516"/>
      <c r="DBS54" s="516"/>
      <c r="DBT54" s="516"/>
      <c r="DBU54" s="516"/>
      <c r="DBV54" s="516"/>
      <c r="DBW54" s="516"/>
      <c r="DBX54" s="516"/>
      <c r="DBY54" s="516"/>
      <c r="DBZ54" s="516"/>
      <c r="DCA54" s="516"/>
      <c r="DCB54" s="516"/>
      <c r="DCC54" s="516"/>
      <c r="DCD54" s="516"/>
      <c r="DCE54" s="516"/>
      <c r="DCF54" s="516"/>
      <c r="DCG54" s="516"/>
      <c r="DCH54" s="516"/>
      <c r="DCI54" s="516"/>
      <c r="DCJ54" s="516"/>
      <c r="DCK54" s="516"/>
      <c r="DCL54" s="516"/>
      <c r="DCM54" s="516"/>
      <c r="DCN54" s="516"/>
      <c r="DCO54" s="516"/>
      <c r="DCP54" s="516"/>
      <c r="DCQ54" s="516"/>
      <c r="DCR54" s="516"/>
      <c r="DCS54" s="516"/>
      <c r="DCT54" s="516"/>
      <c r="DCU54" s="516"/>
      <c r="DCV54" s="516"/>
      <c r="DCW54" s="516"/>
      <c r="DCX54" s="516"/>
      <c r="DCY54" s="516"/>
      <c r="DCZ54" s="516"/>
      <c r="DDA54" s="516"/>
      <c r="DDB54" s="516"/>
      <c r="DDC54" s="516"/>
      <c r="DDD54" s="516"/>
      <c r="DDE54" s="516"/>
      <c r="DDF54" s="516"/>
      <c r="DDG54" s="516"/>
      <c r="DDH54" s="516"/>
      <c r="DDI54" s="516"/>
      <c r="DDJ54" s="516"/>
      <c r="DDK54" s="516"/>
      <c r="DDL54" s="516"/>
      <c r="DDM54" s="516"/>
      <c r="DDN54" s="516"/>
      <c r="DDO54" s="516"/>
      <c r="DDP54" s="516"/>
      <c r="DDQ54" s="516"/>
      <c r="DDR54" s="516"/>
      <c r="DDS54" s="516"/>
      <c r="DDT54" s="516"/>
      <c r="DDU54" s="516"/>
      <c r="DDV54" s="516"/>
      <c r="DDW54" s="516"/>
      <c r="DDX54" s="516"/>
      <c r="DDY54" s="516"/>
      <c r="DDZ54" s="516"/>
      <c r="DEA54" s="516"/>
      <c r="DEB54" s="516"/>
      <c r="DEC54" s="516"/>
      <c r="DED54" s="516"/>
      <c r="DEE54" s="516"/>
      <c r="DEF54" s="516"/>
      <c r="DEG54" s="516"/>
      <c r="DEH54" s="516"/>
      <c r="DEI54" s="516"/>
      <c r="DEJ54" s="516"/>
      <c r="DEK54" s="516"/>
      <c r="DEL54" s="516"/>
      <c r="DEM54" s="516"/>
      <c r="DEN54" s="516"/>
      <c r="DEO54" s="516"/>
      <c r="DEP54" s="516"/>
      <c r="DEQ54" s="516"/>
      <c r="DER54" s="516"/>
      <c r="DES54" s="516"/>
      <c r="DET54" s="516"/>
      <c r="DEU54" s="516"/>
      <c r="DEV54" s="516"/>
      <c r="DEW54" s="516"/>
      <c r="DEX54" s="516"/>
      <c r="DEY54" s="516"/>
      <c r="DEZ54" s="516"/>
      <c r="DFA54" s="516"/>
      <c r="DFB54" s="516"/>
      <c r="DFC54" s="516"/>
      <c r="DFD54" s="516"/>
      <c r="DFE54" s="516"/>
      <c r="DFF54" s="516"/>
      <c r="DFG54" s="516"/>
      <c r="DFH54" s="516"/>
      <c r="DFI54" s="516"/>
      <c r="DFJ54" s="516"/>
      <c r="DFK54" s="516"/>
      <c r="DFL54" s="516"/>
      <c r="DFM54" s="516"/>
      <c r="DFN54" s="516"/>
      <c r="DFO54" s="516"/>
      <c r="DFP54" s="516"/>
      <c r="DFQ54" s="516"/>
      <c r="DFR54" s="516"/>
      <c r="DFS54" s="516"/>
      <c r="DFT54" s="516"/>
      <c r="DFU54" s="516"/>
      <c r="DFV54" s="516"/>
      <c r="DFW54" s="516"/>
      <c r="DFX54" s="516"/>
      <c r="DFY54" s="516"/>
      <c r="DFZ54" s="516"/>
      <c r="DGA54" s="516"/>
      <c r="DGB54" s="516"/>
      <c r="DGC54" s="516"/>
      <c r="DGD54" s="516"/>
      <c r="DGE54" s="516"/>
      <c r="DGF54" s="516"/>
      <c r="DGG54" s="516"/>
      <c r="DGH54" s="516"/>
      <c r="DGI54" s="516"/>
      <c r="DGJ54" s="516"/>
      <c r="DGK54" s="516"/>
      <c r="DGL54" s="516"/>
      <c r="DGM54" s="516"/>
      <c r="DGN54" s="516"/>
      <c r="DGO54" s="516"/>
      <c r="DGP54" s="516"/>
      <c r="DGQ54" s="516"/>
      <c r="DGR54" s="516"/>
      <c r="DGS54" s="516"/>
      <c r="DGT54" s="516"/>
      <c r="DGU54" s="516"/>
      <c r="DGV54" s="516"/>
      <c r="DGW54" s="516"/>
      <c r="DGX54" s="516"/>
      <c r="DGY54" s="516"/>
      <c r="DGZ54" s="516"/>
      <c r="DHA54" s="516"/>
      <c r="DHB54" s="516"/>
      <c r="DHC54" s="516"/>
      <c r="DHD54" s="516"/>
      <c r="DHE54" s="516"/>
      <c r="DHF54" s="516"/>
      <c r="DHG54" s="516"/>
      <c r="DHH54" s="516"/>
      <c r="DHI54" s="516"/>
      <c r="DHJ54" s="516"/>
      <c r="DHK54" s="516"/>
      <c r="DHL54" s="516"/>
      <c r="DHM54" s="516"/>
      <c r="DHN54" s="516"/>
      <c r="DHO54" s="516"/>
      <c r="DHP54" s="516"/>
      <c r="DHQ54" s="516"/>
      <c r="DHR54" s="516"/>
      <c r="DHS54" s="516"/>
      <c r="DHT54" s="516"/>
      <c r="DHU54" s="516"/>
      <c r="DHV54" s="516"/>
      <c r="DHW54" s="516"/>
      <c r="DHX54" s="516"/>
      <c r="DHY54" s="516"/>
      <c r="DHZ54" s="516"/>
      <c r="DIA54" s="516"/>
      <c r="DIB54" s="516"/>
      <c r="DIC54" s="516"/>
      <c r="DID54" s="516"/>
      <c r="DIE54" s="516"/>
      <c r="DIF54" s="516"/>
      <c r="DIG54" s="516"/>
      <c r="DIH54" s="516"/>
      <c r="DII54" s="516"/>
      <c r="DIJ54" s="516"/>
      <c r="DIK54" s="516"/>
      <c r="DIL54" s="516"/>
      <c r="DIM54" s="516"/>
      <c r="DIN54" s="516"/>
      <c r="DIO54" s="516"/>
      <c r="DIP54" s="516"/>
      <c r="DIQ54" s="516"/>
      <c r="DIR54" s="516"/>
      <c r="DIS54" s="516"/>
      <c r="DIT54" s="516"/>
      <c r="DIU54" s="516"/>
      <c r="DIV54" s="516"/>
      <c r="DIW54" s="516"/>
      <c r="DIX54" s="516"/>
      <c r="DIY54" s="516"/>
      <c r="DIZ54" s="516"/>
      <c r="DJA54" s="516"/>
      <c r="DJB54" s="516"/>
      <c r="DJC54" s="516"/>
      <c r="DJD54" s="516"/>
      <c r="DJE54" s="516"/>
      <c r="DJF54" s="516"/>
      <c r="DJG54" s="516"/>
      <c r="DJH54" s="516"/>
      <c r="DJI54" s="516"/>
      <c r="DJJ54" s="516"/>
      <c r="DJK54" s="516"/>
      <c r="DJL54" s="516"/>
      <c r="DJM54" s="516"/>
      <c r="DJN54" s="516"/>
      <c r="DJO54" s="516"/>
      <c r="DJP54" s="516"/>
      <c r="DJQ54" s="516"/>
      <c r="DJR54" s="516"/>
      <c r="DJS54" s="516"/>
      <c r="DJT54" s="516"/>
      <c r="DJU54" s="516"/>
      <c r="DJV54" s="516"/>
      <c r="DJW54" s="516"/>
      <c r="DJX54" s="516"/>
      <c r="DJY54" s="516"/>
      <c r="DJZ54" s="516"/>
      <c r="DKA54" s="516"/>
      <c r="DKB54" s="516"/>
      <c r="DKC54" s="516"/>
      <c r="DKD54" s="516"/>
      <c r="DKE54" s="516"/>
      <c r="DKF54" s="516"/>
      <c r="DKG54" s="516"/>
      <c r="DKH54" s="516"/>
      <c r="DKI54" s="516"/>
      <c r="DKJ54" s="516"/>
      <c r="DKK54" s="516"/>
      <c r="DKL54" s="516"/>
      <c r="DKM54" s="516"/>
      <c r="DKN54" s="516"/>
      <c r="DKO54" s="516"/>
      <c r="DKP54" s="516"/>
      <c r="DKQ54" s="516"/>
      <c r="DKR54" s="516"/>
      <c r="DKS54" s="516"/>
      <c r="DKT54" s="516"/>
      <c r="DKU54" s="516"/>
      <c r="DKV54" s="516"/>
      <c r="DKW54" s="516"/>
      <c r="DKX54" s="516"/>
      <c r="DKY54" s="516"/>
      <c r="DKZ54" s="516"/>
      <c r="DLA54" s="516"/>
      <c r="DLB54" s="516"/>
      <c r="DLC54" s="516"/>
      <c r="DLD54" s="516"/>
      <c r="DLE54" s="516"/>
      <c r="DLF54" s="516"/>
      <c r="DLG54" s="516"/>
      <c r="DLH54" s="516"/>
      <c r="DLI54" s="516"/>
      <c r="DLJ54" s="516"/>
      <c r="DLK54" s="516"/>
      <c r="DLL54" s="516"/>
      <c r="DLM54" s="516"/>
      <c r="DLN54" s="516"/>
      <c r="DLO54" s="516"/>
      <c r="DLP54" s="516"/>
      <c r="DLQ54" s="516"/>
      <c r="DLR54" s="516"/>
      <c r="DLS54" s="516"/>
      <c r="DLT54" s="516"/>
      <c r="DLU54" s="516"/>
      <c r="DLV54" s="516"/>
      <c r="DLW54" s="516"/>
      <c r="DLX54" s="516"/>
      <c r="DLY54" s="516"/>
      <c r="DLZ54" s="516"/>
      <c r="DMA54" s="516"/>
      <c r="DMB54" s="516"/>
      <c r="DMC54" s="516"/>
      <c r="DMD54" s="516"/>
      <c r="DME54" s="516"/>
      <c r="DMF54" s="516"/>
      <c r="DMG54" s="516"/>
      <c r="DMH54" s="516"/>
      <c r="DMI54" s="516"/>
      <c r="DMJ54" s="516"/>
      <c r="DMK54" s="516"/>
      <c r="DML54" s="516"/>
      <c r="DMM54" s="516"/>
      <c r="DMN54" s="516"/>
      <c r="DMO54" s="516"/>
      <c r="DMP54" s="516"/>
      <c r="DMQ54" s="516"/>
      <c r="DMR54" s="516"/>
      <c r="DMS54" s="516"/>
      <c r="DMT54" s="516"/>
      <c r="DMU54" s="516"/>
      <c r="DMV54" s="516"/>
      <c r="DMW54" s="516"/>
      <c r="DMX54" s="516"/>
      <c r="DMY54" s="516"/>
      <c r="DMZ54" s="516"/>
      <c r="DNA54" s="516"/>
      <c r="DNB54" s="516"/>
      <c r="DNC54" s="516"/>
      <c r="DND54" s="516"/>
      <c r="DNE54" s="516"/>
      <c r="DNF54" s="516"/>
      <c r="DNG54" s="516"/>
      <c r="DNH54" s="516"/>
      <c r="DNI54" s="516"/>
      <c r="DNJ54" s="516"/>
      <c r="DNK54" s="516"/>
      <c r="DNL54" s="516"/>
      <c r="DNM54" s="516"/>
      <c r="DNN54" s="516"/>
      <c r="DNO54" s="516"/>
      <c r="DNP54" s="516"/>
      <c r="DNQ54" s="516"/>
      <c r="DNR54" s="516"/>
      <c r="DNS54" s="516"/>
      <c r="DNT54" s="516"/>
      <c r="DNU54" s="516"/>
      <c r="DNV54" s="516"/>
      <c r="DNW54" s="516"/>
      <c r="DNX54" s="516"/>
      <c r="DNY54" s="516"/>
      <c r="DNZ54" s="516"/>
      <c r="DOA54" s="516"/>
      <c r="DOB54" s="516"/>
      <c r="DOC54" s="516"/>
      <c r="DOD54" s="516"/>
      <c r="DOE54" s="516"/>
      <c r="DOF54" s="516"/>
      <c r="DOG54" s="516"/>
      <c r="DOH54" s="516"/>
      <c r="DOI54" s="516"/>
      <c r="DOJ54" s="516"/>
      <c r="DOK54" s="516"/>
      <c r="DOL54" s="516"/>
      <c r="DOM54" s="516"/>
      <c r="DON54" s="516"/>
      <c r="DOO54" s="516"/>
      <c r="DOP54" s="516"/>
      <c r="DOQ54" s="516"/>
      <c r="DOR54" s="516"/>
      <c r="DOS54" s="516"/>
      <c r="DOT54" s="516"/>
      <c r="DOU54" s="516"/>
      <c r="DOV54" s="516"/>
      <c r="DOW54" s="516"/>
      <c r="DOX54" s="516"/>
      <c r="DOY54" s="516"/>
      <c r="DOZ54" s="516"/>
      <c r="DPA54" s="516"/>
      <c r="DPB54" s="516"/>
      <c r="DPC54" s="516"/>
      <c r="DPD54" s="516"/>
      <c r="DPE54" s="516"/>
      <c r="DPF54" s="516"/>
      <c r="DPG54" s="516"/>
      <c r="DPH54" s="516"/>
      <c r="DPI54" s="516"/>
      <c r="DPJ54" s="516"/>
      <c r="DPK54" s="516"/>
      <c r="DPL54" s="516"/>
      <c r="DPM54" s="516"/>
      <c r="DPN54" s="516"/>
      <c r="DPO54" s="516"/>
      <c r="DPP54" s="516"/>
      <c r="DPQ54" s="516"/>
      <c r="DPR54" s="516"/>
      <c r="DPS54" s="516"/>
      <c r="DPT54" s="516"/>
      <c r="DPU54" s="516"/>
      <c r="DPV54" s="516"/>
      <c r="DPW54" s="516"/>
      <c r="DPX54" s="516"/>
      <c r="DPY54" s="516"/>
      <c r="DPZ54" s="516"/>
      <c r="DQA54" s="516"/>
      <c r="DQB54" s="516"/>
      <c r="DQC54" s="516"/>
      <c r="DQD54" s="516"/>
      <c r="DQE54" s="516"/>
      <c r="DQF54" s="516"/>
      <c r="DQG54" s="516"/>
      <c r="DQH54" s="516"/>
      <c r="DQI54" s="516"/>
      <c r="DQJ54" s="516"/>
      <c r="DQK54" s="516"/>
      <c r="DQL54" s="516"/>
      <c r="DQM54" s="516"/>
      <c r="DQN54" s="516"/>
      <c r="DQO54" s="516"/>
      <c r="DQP54" s="516"/>
      <c r="DQQ54" s="516"/>
      <c r="DQR54" s="516"/>
      <c r="DQS54" s="516"/>
      <c r="DQT54" s="516"/>
      <c r="DQU54" s="516"/>
      <c r="DQV54" s="516"/>
      <c r="DQW54" s="516"/>
      <c r="DQX54" s="516"/>
      <c r="DQY54" s="516"/>
      <c r="DQZ54" s="516"/>
      <c r="DRA54" s="516"/>
      <c r="DRB54" s="516"/>
      <c r="DRC54" s="516"/>
      <c r="DRD54" s="516"/>
      <c r="DRE54" s="516"/>
      <c r="DRF54" s="516"/>
      <c r="DRG54" s="516"/>
      <c r="DRH54" s="516"/>
      <c r="DRI54" s="516"/>
      <c r="DRJ54" s="516"/>
      <c r="DRK54" s="516"/>
      <c r="DRL54" s="516"/>
      <c r="DRM54" s="516"/>
      <c r="DRN54" s="516"/>
      <c r="DRO54" s="516"/>
      <c r="DRP54" s="516"/>
      <c r="DRQ54" s="516"/>
      <c r="DRR54" s="516"/>
      <c r="DRS54" s="516"/>
      <c r="DRT54" s="516"/>
      <c r="DRU54" s="516"/>
      <c r="DRV54" s="516"/>
      <c r="DRW54" s="516"/>
      <c r="DRX54" s="516"/>
      <c r="DRY54" s="516"/>
      <c r="DRZ54" s="516"/>
      <c r="DSA54" s="516"/>
      <c r="DSB54" s="516"/>
      <c r="DSC54" s="516"/>
      <c r="DSD54" s="516"/>
      <c r="DSE54" s="516"/>
      <c r="DSF54" s="516"/>
      <c r="DSG54" s="516"/>
      <c r="DSH54" s="516"/>
      <c r="DSI54" s="516"/>
      <c r="DSJ54" s="516"/>
      <c r="DSK54" s="516"/>
      <c r="DSL54" s="516"/>
      <c r="DSM54" s="516"/>
      <c r="DSN54" s="516"/>
      <c r="DSO54" s="516"/>
      <c r="DSP54" s="516"/>
      <c r="DSQ54" s="516"/>
      <c r="DSR54" s="516"/>
      <c r="DSS54" s="516"/>
      <c r="DST54" s="516"/>
      <c r="DSU54" s="516"/>
      <c r="DSV54" s="516"/>
      <c r="DSW54" s="516"/>
      <c r="DSX54" s="516"/>
      <c r="DSY54" s="516"/>
      <c r="DSZ54" s="516"/>
      <c r="DTA54" s="516"/>
      <c r="DTB54" s="516"/>
      <c r="DTC54" s="516"/>
      <c r="DTD54" s="516"/>
      <c r="DTE54" s="516"/>
      <c r="DTF54" s="516"/>
      <c r="DTG54" s="516"/>
      <c r="DTH54" s="516"/>
      <c r="DTI54" s="516"/>
      <c r="DTJ54" s="516"/>
      <c r="DTK54" s="516"/>
      <c r="DTL54" s="516"/>
      <c r="DTM54" s="516"/>
      <c r="DTN54" s="516"/>
      <c r="DTO54" s="516"/>
      <c r="DTP54" s="516"/>
      <c r="DTQ54" s="516"/>
      <c r="DTR54" s="516"/>
      <c r="DTS54" s="516"/>
      <c r="DTT54" s="516"/>
      <c r="DTU54" s="516"/>
      <c r="DTV54" s="516"/>
      <c r="DTW54" s="516"/>
      <c r="DTX54" s="516"/>
      <c r="DTY54" s="516"/>
      <c r="DTZ54" s="516"/>
      <c r="DUA54" s="516"/>
      <c r="DUB54" s="516"/>
      <c r="DUC54" s="516"/>
      <c r="DUD54" s="516"/>
      <c r="DUE54" s="516"/>
      <c r="DUF54" s="516"/>
      <c r="DUG54" s="516"/>
      <c r="DUH54" s="516"/>
      <c r="DUI54" s="516"/>
      <c r="DUJ54" s="516"/>
      <c r="DUK54" s="516"/>
      <c r="DUL54" s="516"/>
      <c r="DUM54" s="516"/>
      <c r="DUN54" s="516"/>
      <c r="DUO54" s="516"/>
      <c r="DUP54" s="516"/>
      <c r="DUQ54" s="516"/>
      <c r="DUR54" s="516"/>
      <c r="DUS54" s="516"/>
      <c r="DUT54" s="516"/>
      <c r="DUU54" s="516"/>
      <c r="DUV54" s="516"/>
      <c r="DUW54" s="516"/>
      <c r="DUX54" s="516"/>
      <c r="DUY54" s="516"/>
      <c r="DUZ54" s="516"/>
      <c r="DVA54" s="516"/>
      <c r="DVB54" s="516"/>
      <c r="DVC54" s="516"/>
      <c r="DVD54" s="516"/>
      <c r="DVE54" s="516"/>
      <c r="DVF54" s="516"/>
      <c r="DVG54" s="516"/>
      <c r="DVH54" s="516"/>
      <c r="DVI54" s="516"/>
      <c r="DVJ54" s="516"/>
      <c r="DVK54" s="516"/>
      <c r="DVL54" s="516"/>
      <c r="DVM54" s="516"/>
      <c r="DVN54" s="516"/>
      <c r="DVO54" s="516"/>
      <c r="DVP54" s="516"/>
      <c r="DVQ54" s="516"/>
      <c r="DVR54" s="516"/>
      <c r="DVS54" s="516"/>
      <c r="DVT54" s="516"/>
      <c r="DVU54" s="516"/>
      <c r="DVV54" s="516"/>
      <c r="DVW54" s="516"/>
      <c r="DVX54" s="516"/>
      <c r="DVY54" s="516"/>
      <c r="DVZ54" s="516"/>
      <c r="DWA54" s="516"/>
      <c r="DWB54" s="516"/>
      <c r="DWC54" s="516"/>
      <c r="DWD54" s="516"/>
      <c r="DWE54" s="516"/>
      <c r="DWF54" s="516"/>
      <c r="DWG54" s="516"/>
      <c r="DWH54" s="516"/>
      <c r="DWI54" s="516"/>
      <c r="DWJ54" s="516"/>
      <c r="DWK54" s="516"/>
      <c r="DWL54" s="516"/>
      <c r="DWM54" s="516"/>
      <c r="DWN54" s="516"/>
      <c r="DWO54" s="516"/>
      <c r="DWP54" s="516"/>
      <c r="DWQ54" s="516"/>
      <c r="DWR54" s="516"/>
      <c r="DWS54" s="516"/>
      <c r="DWT54" s="516"/>
      <c r="DWU54" s="516"/>
      <c r="DWV54" s="516"/>
      <c r="DWW54" s="516"/>
      <c r="DWX54" s="516"/>
      <c r="DWY54" s="516"/>
      <c r="DWZ54" s="516"/>
      <c r="DXA54" s="516"/>
      <c r="DXB54" s="516"/>
      <c r="DXC54" s="516"/>
      <c r="DXD54" s="516"/>
      <c r="DXE54" s="516"/>
      <c r="DXF54" s="516"/>
      <c r="DXG54" s="516"/>
      <c r="DXH54" s="516"/>
      <c r="DXI54" s="516"/>
      <c r="DXJ54" s="516"/>
      <c r="DXK54" s="516"/>
      <c r="DXL54" s="516"/>
      <c r="DXM54" s="516"/>
      <c r="DXN54" s="516"/>
      <c r="DXO54" s="516"/>
      <c r="DXP54" s="516"/>
      <c r="DXQ54" s="516"/>
      <c r="DXR54" s="516"/>
      <c r="DXS54" s="516"/>
      <c r="DXT54" s="516"/>
      <c r="DXU54" s="516"/>
      <c r="DXV54" s="516"/>
      <c r="DXW54" s="516"/>
      <c r="DXX54" s="516"/>
      <c r="DXY54" s="516"/>
      <c r="DXZ54" s="516"/>
      <c r="DYA54" s="516"/>
      <c r="DYB54" s="516"/>
      <c r="DYC54" s="516"/>
      <c r="DYD54" s="516"/>
      <c r="DYE54" s="516"/>
      <c r="DYF54" s="516"/>
      <c r="DYG54" s="516"/>
      <c r="DYH54" s="516"/>
      <c r="DYI54" s="516"/>
      <c r="DYJ54" s="516"/>
      <c r="DYK54" s="516"/>
      <c r="DYL54" s="516"/>
      <c r="DYM54" s="516"/>
      <c r="DYN54" s="516"/>
      <c r="DYO54" s="516"/>
      <c r="DYP54" s="516"/>
      <c r="DYQ54" s="516"/>
      <c r="DYR54" s="516"/>
      <c r="DYS54" s="516"/>
      <c r="DYT54" s="516"/>
      <c r="DYU54" s="516"/>
      <c r="DYV54" s="516"/>
      <c r="DYW54" s="516"/>
      <c r="DYX54" s="516"/>
      <c r="DYY54" s="516"/>
      <c r="DYZ54" s="516"/>
      <c r="DZA54" s="516"/>
      <c r="DZB54" s="516"/>
      <c r="DZC54" s="516"/>
      <c r="DZD54" s="516"/>
      <c r="DZE54" s="516"/>
      <c r="DZF54" s="516"/>
      <c r="DZG54" s="516"/>
      <c r="DZH54" s="516"/>
      <c r="DZI54" s="516"/>
      <c r="DZJ54" s="516"/>
      <c r="DZK54" s="516"/>
      <c r="DZL54" s="516"/>
      <c r="DZM54" s="516"/>
      <c r="DZN54" s="516"/>
      <c r="DZO54" s="516"/>
      <c r="DZP54" s="516"/>
      <c r="DZQ54" s="516"/>
      <c r="DZR54" s="516"/>
      <c r="DZS54" s="516"/>
      <c r="DZT54" s="516"/>
      <c r="DZU54" s="516"/>
      <c r="DZV54" s="516"/>
      <c r="DZW54" s="516"/>
      <c r="DZX54" s="516"/>
      <c r="DZY54" s="516"/>
      <c r="DZZ54" s="516"/>
      <c r="EAA54" s="516"/>
      <c r="EAB54" s="516"/>
      <c r="EAC54" s="516"/>
      <c r="EAD54" s="516"/>
      <c r="EAE54" s="516"/>
      <c r="EAF54" s="516"/>
      <c r="EAG54" s="516"/>
      <c r="EAH54" s="516"/>
      <c r="EAI54" s="516"/>
      <c r="EAJ54" s="516"/>
      <c r="EAK54" s="516"/>
      <c r="EAL54" s="516"/>
      <c r="EAM54" s="516"/>
      <c r="EAN54" s="516"/>
      <c r="EAO54" s="516"/>
      <c r="EAP54" s="516"/>
      <c r="EAQ54" s="516"/>
      <c r="EAR54" s="516"/>
      <c r="EAS54" s="516"/>
      <c r="EAT54" s="516"/>
      <c r="EAU54" s="516"/>
      <c r="EAV54" s="516"/>
      <c r="EAW54" s="516"/>
      <c r="EAX54" s="516"/>
      <c r="EAY54" s="516"/>
      <c r="EAZ54" s="516"/>
      <c r="EBA54" s="516"/>
      <c r="EBB54" s="516"/>
      <c r="EBC54" s="516"/>
      <c r="EBD54" s="516"/>
      <c r="EBE54" s="516"/>
      <c r="EBF54" s="516"/>
      <c r="EBG54" s="516"/>
      <c r="EBH54" s="516"/>
      <c r="EBI54" s="516"/>
      <c r="EBJ54" s="516"/>
      <c r="EBK54" s="516"/>
      <c r="EBL54" s="516"/>
      <c r="EBM54" s="516"/>
      <c r="EBN54" s="516"/>
      <c r="EBO54" s="516"/>
      <c r="EBP54" s="516"/>
      <c r="EBQ54" s="516"/>
      <c r="EBR54" s="516"/>
      <c r="EBS54" s="516"/>
      <c r="EBT54" s="516"/>
      <c r="EBU54" s="516"/>
      <c r="EBV54" s="516"/>
      <c r="EBW54" s="516"/>
      <c r="EBX54" s="516"/>
      <c r="EBY54" s="516"/>
      <c r="EBZ54" s="516"/>
      <c r="ECA54" s="516"/>
      <c r="ECB54" s="516"/>
      <c r="ECC54" s="516"/>
      <c r="ECD54" s="516"/>
      <c r="ECE54" s="516"/>
      <c r="ECF54" s="516"/>
      <c r="ECG54" s="516"/>
      <c r="ECH54" s="516"/>
      <c r="ECI54" s="516"/>
      <c r="ECJ54" s="516"/>
      <c r="ECK54" s="516"/>
      <c r="ECL54" s="516"/>
      <c r="ECM54" s="516"/>
      <c r="ECN54" s="516"/>
      <c r="ECO54" s="516"/>
      <c r="ECP54" s="516"/>
      <c r="ECQ54" s="516"/>
      <c r="ECR54" s="516"/>
      <c r="ECS54" s="516"/>
      <c r="ECT54" s="516"/>
      <c r="ECU54" s="516"/>
      <c r="ECV54" s="516"/>
      <c r="ECW54" s="516"/>
      <c r="ECX54" s="516"/>
      <c r="ECY54" s="516"/>
      <c r="ECZ54" s="516"/>
      <c r="EDA54" s="516"/>
      <c r="EDB54" s="516"/>
      <c r="EDC54" s="516"/>
      <c r="EDD54" s="516"/>
      <c r="EDE54" s="516"/>
      <c r="EDF54" s="516"/>
      <c r="EDG54" s="516"/>
      <c r="EDH54" s="516"/>
      <c r="EDI54" s="516"/>
      <c r="EDJ54" s="516"/>
      <c r="EDK54" s="516"/>
      <c r="EDL54" s="516"/>
      <c r="EDM54" s="516"/>
      <c r="EDN54" s="516"/>
      <c r="EDO54" s="516"/>
      <c r="EDP54" s="516"/>
      <c r="EDQ54" s="516"/>
      <c r="EDR54" s="516"/>
      <c r="EDS54" s="516"/>
      <c r="EDT54" s="516"/>
      <c r="EDU54" s="516"/>
      <c r="EDV54" s="516"/>
      <c r="EDW54" s="516"/>
      <c r="EDX54" s="516"/>
      <c r="EDY54" s="516"/>
      <c r="EDZ54" s="516"/>
      <c r="EEA54" s="516"/>
      <c r="EEB54" s="516"/>
      <c r="EEC54" s="516"/>
      <c r="EED54" s="516"/>
      <c r="EEE54" s="516"/>
      <c r="EEF54" s="516"/>
      <c r="EEG54" s="516"/>
      <c r="EEH54" s="516"/>
      <c r="EEI54" s="516"/>
      <c r="EEJ54" s="516"/>
      <c r="EEK54" s="516"/>
      <c r="EEL54" s="516"/>
      <c r="EEM54" s="516"/>
      <c r="EEN54" s="516"/>
      <c r="EEO54" s="516"/>
      <c r="EEP54" s="516"/>
      <c r="EEQ54" s="516"/>
      <c r="EER54" s="516"/>
      <c r="EES54" s="516"/>
      <c r="EET54" s="516"/>
      <c r="EEU54" s="516"/>
      <c r="EEV54" s="516"/>
      <c r="EEW54" s="516"/>
      <c r="EEX54" s="516"/>
      <c r="EEY54" s="516"/>
      <c r="EEZ54" s="516"/>
      <c r="EFA54" s="516"/>
      <c r="EFB54" s="516"/>
      <c r="EFC54" s="516"/>
      <c r="EFD54" s="516"/>
      <c r="EFE54" s="516"/>
      <c r="EFF54" s="516"/>
      <c r="EFG54" s="516"/>
      <c r="EFH54" s="516"/>
      <c r="EFI54" s="516"/>
      <c r="EFJ54" s="516"/>
      <c r="EFK54" s="516"/>
      <c r="EFL54" s="516"/>
      <c r="EFM54" s="516"/>
      <c r="EFN54" s="516"/>
      <c r="EFO54" s="516"/>
      <c r="EFP54" s="516"/>
      <c r="EFQ54" s="516"/>
      <c r="EFR54" s="516"/>
      <c r="EFS54" s="516"/>
      <c r="EFT54" s="516"/>
      <c r="EFU54" s="516"/>
      <c r="EFV54" s="516"/>
      <c r="EFW54" s="516"/>
      <c r="EFX54" s="516"/>
      <c r="EFY54" s="516"/>
      <c r="EFZ54" s="516"/>
      <c r="EGA54" s="516"/>
      <c r="EGB54" s="516"/>
      <c r="EGC54" s="516"/>
      <c r="EGD54" s="516"/>
      <c r="EGE54" s="516"/>
      <c r="EGF54" s="516"/>
      <c r="EGG54" s="516"/>
      <c r="EGH54" s="516"/>
      <c r="EGI54" s="516"/>
      <c r="EGJ54" s="516"/>
      <c r="EGK54" s="516"/>
      <c r="EGL54" s="516"/>
      <c r="EGM54" s="516"/>
      <c r="EGN54" s="516"/>
      <c r="EGO54" s="516"/>
      <c r="EGP54" s="516"/>
      <c r="EGQ54" s="516"/>
      <c r="EGR54" s="516"/>
      <c r="EGS54" s="516"/>
      <c r="EGT54" s="516"/>
      <c r="EGU54" s="516"/>
      <c r="EGV54" s="516"/>
      <c r="EGW54" s="516"/>
      <c r="EGX54" s="516"/>
      <c r="EGY54" s="516"/>
      <c r="EGZ54" s="516"/>
      <c r="EHA54" s="516"/>
      <c r="EHB54" s="516"/>
      <c r="EHC54" s="516"/>
      <c r="EHD54" s="516"/>
      <c r="EHE54" s="516"/>
      <c r="EHF54" s="516"/>
      <c r="EHG54" s="516"/>
      <c r="EHH54" s="516"/>
      <c r="EHI54" s="516"/>
      <c r="EHJ54" s="516"/>
      <c r="EHK54" s="516"/>
      <c r="EHL54" s="516"/>
      <c r="EHM54" s="516"/>
      <c r="EHN54" s="516"/>
      <c r="EHO54" s="516"/>
      <c r="EHP54" s="516"/>
      <c r="EHQ54" s="516"/>
      <c r="EHR54" s="516"/>
      <c r="EHS54" s="516"/>
      <c r="EHT54" s="516"/>
      <c r="EHU54" s="516"/>
      <c r="EHV54" s="516"/>
      <c r="EHW54" s="516"/>
      <c r="EHX54" s="516"/>
      <c r="EHY54" s="516"/>
      <c r="EHZ54" s="516"/>
      <c r="EIA54" s="516"/>
      <c r="EIB54" s="516"/>
      <c r="EIC54" s="516"/>
      <c r="EID54" s="516"/>
      <c r="EIE54" s="516"/>
      <c r="EIF54" s="516"/>
      <c r="EIG54" s="516"/>
      <c r="EIH54" s="516"/>
      <c r="EII54" s="516"/>
      <c r="EIJ54" s="516"/>
      <c r="EIK54" s="516"/>
      <c r="EIL54" s="516"/>
      <c r="EIM54" s="516"/>
      <c r="EIN54" s="516"/>
      <c r="EIO54" s="516"/>
      <c r="EIP54" s="516"/>
      <c r="EIQ54" s="516"/>
      <c r="EIR54" s="516"/>
      <c r="EIS54" s="516"/>
      <c r="EIT54" s="516"/>
      <c r="EIU54" s="516"/>
      <c r="EIV54" s="516"/>
      <c r="EIW54" s="516"/>
      <c r="EIX54" s="516"/>
      <c r="EIY54" s="516"/>
      <c r="EIZ54" s="516"/>
      <c r="EJA54" s="516"/>
      <c r="EJB54" s="516"/>
      <c r="EJC54" s="516"/>
      <c r="EJD54" s="516"/>
      <c r="EJE54" s="516"/>
      <c r="EJF54" s="516"/>
      <c r="EJG54" s="516"/>
      <c r="EJH54" s="516"/>
      <c r="EJI54" s="516"/>
      <c r="EJJ54" s="516"/>
      <c r="EJK54" s="516"/>
      <c r="EJL54" s="516"/>
      <c r="EJM54" s="516"/>
      <c r="EJN54" s="516"/>
      <c r="EJO54" s="516"/>
      <c r="EJP54" s="516"/>
      <c r="EJQ54" s="516"/>
      <c r="EJR54" s="516"/>
      <c r="EJS54" s="516"/>
      <c r="EJT54" s="516"/>
      <c r="EJU54" s="516"/>
      <c r="EJV54" s="516"/>
      <c r="EJW54" s="516"/>
      <c r="EJX54" s="516"/>
      <c r="EJY54" s="516"/>
      <c r="EJZ54" s="516"/>
      <c r="EKA54" s="516"/>
      <c r="EKB54" s="516"/>
      <c r="EKC54" s="516"/>
      <c r="EKD54" s="516"/>
      <c r="EKE54" s="516"/>
      <c r="EKF54" s="516"/>
      <c r="EKG54" s="516"/>
      <c r="EKH54" s="516"/>
      <c r="EKI54" s="516"/>
      <c r="EKJ54" s="516"/>
      <c r="EKK54" s="516"/>
      <c r="EKL54" s="516"/>
      <c r="EKM54" s="516"/>
      <c r="EKN54" s="516"/>
      <c r="EKO54" s="516"/>
      <c r="EKP54" s="516"/>
      <c r="EKQ54" s="516"/>
      <c r="EKR54" s="516"/>
      <c r="EKS54" s="516"/>
      <c r="EKT54" s="516"/>
      <c r="EKU54" s="516"/>
      <c r="EKV54" s="516"/>
      <c r="EKW54" s="516"/>
      <c r="EKX54" s="516"/>
      <c r="EKY54" s="516"/>
      <c r="EKZ54" s="516"/>
      <c r="ELA54" s="516"/>
      <c r="ELB54" s="516"/>
      <c r="ELC54" s="516"/>
      <c r="ELD54" s="516"/>
      <c r="ELE54" s="516"/>
      <c r="ELF54" s="516"/>
      <c r="ELG54" s="516"/>
      <c r="ELH54" s="516"/>
      <c r="ELI54" s="516"/>
      <c r="ELJ54" s="516"/>
      <c r="ELK54" s="516"/>
      <c r="ELL54" s="516"/>
      <c r="ELM54" s="516"/>
      <c r="ELN54" s="516"/>
      <c r="ELO54" s="516"/>
      <c r="ELP54" s="516"/>
      <c r="ELQ54" s="516"/>
      <c r="ELR54" s="516"/>
      <c r="ELS54" s="516"/>
      <c r="ELT54" s="516"/>
      <c r="ELU54" s="516"/>
      <c r="ELV54" s="516"/>
      <c r="ELW54" s="516"/>
      <c r="ELX54" s="516"/>
      <c r="ELY54" s="516"/>
      <c r="ELZ54" s="516"/>
      <c r="EMA54" s="516"/>
      <c r="EMB54" s="516"/>
      <c r="EMC54" s="516"/>
      <c r="EMD54" s="516"/>
      <c r="EME54" s="516"/>
      <c r="EMF54" s="516"/>
      <c r="EMG54" s="516"/>
      <c r="EMH54" s="516"/>
      <c r="EMI54" s="516"/>
      <c r="EMJ54" s="516"/>
      <c r="EMK54" s="516"/>
      <c r="EML54" s="516"/>
      <c r="EMM54" s="516"/>
      <c r="EMN54" s="516"/>
      <c r="EMO54" s="516"/>
      <c r="EMP54" s="516"/>
      <c r="EMQ54" s="516"/>
      <c r="EMR54" s="516"/>
      <c r="EMS54" s="516"/>
      <c r="EMT54" s="516"/>
      <c r="EMU54" s="516"/>
      <c r="EMV54" s="516"/>
      <c r="EMW54" s="516"/>
      <c r="EMX54" s="516"/>
      <c r="EMY54" s="516"/>
      <c r="EMZ54" s="516"/>
      <c r="ENA54" s="516"/>
      <c r="ENB54" s="516"/>
      <c r="ENC54" s="516"/>
      <c r="END54" s="516"/>
      <c r="ENE54" s="516"/>
      <c r="ENF54" s="516"/>
      <c r="ENG54" s="516"/>
      <c r="ENH54" s="516"/>
      <c r="ENI54" s="516"/>
      <c r="ENJ54" s="516"/>
      <c r="ENK54" s="516"/>
      <c r="ENL54" s="516"/>
      <c r="ENM54" s="516"/>
      <c r="ENN54" s="516"/>
      <c r="ENO54" s="516"/>
      <c r="ENP54" s="516"/>
      <c r="ENQ54" s="516"/>
      <c r="ENR54" s="516"/>
      <c r="ENS54" s="516"/>
      <c r="ENT54" s="516"/>
      <c r="ENU54" s="516"/>
      <c r="ENV54" s="516"/>
      <c r="ENW54" s="516"/>
      <c r="ENX54" s="516"/>
      <c r="ENY54" s="516"/>
      <c r="ENZ54" s="516"/>
      <c r="EOA54" s="516"/>
      <c r="EOB54" s="516"/>
      <c r="EOC54" s="516"/>
      <c r="EOD54" s="516"/>
      <c r="EOE54" s="516"/>
      <c r="EOF54" s="516"/>
      <c r="EOG54" s="516"/>
      <c r="EOH54" s="516"/>
      <c r="EOI54" s="516"/>
      <c r="EOJ54" s="516"/>
      <c r="EOK54" s="516"/>
      <c r="EOL54" s="516"/>
      <c r="EOM54" s="516"/>
      <c r="EON54" s="516"/>
      <c r="EOO54" s="516"/>
      <c r="EOP54" s="516"/>
      <c r="EOQ54" s="516"/>
      <c r="EOR54" s="516"/>
      <c r="EOS54" s="516"/>
      <c r="EOT54" s="516"/>
      <c r="EOU54" s="516"/>
      <c r="EOV54" s="516"/>
      <c r="EOW54" s="516"/>
      <c r="EOX54" s="516"/>
      <c r="EOY54" s="516"/>
      <c r="EOZ54" s="516"/>
      <c r="EPA54" s="516"/>
      <c r="EPB54" s="516"/>
      <c r="EPC54" s="516"/>
      <c r="EPD54" s="516"/>
      <c r="EPE54" s="516"/>
      <c r="EPF54" s="516"/>
      <c r="EPG54" s="516"/>
      <c r="EPH54" s="516"/>
      <c r="EPI54" s="516"/>
      <c r="EPJ54" s="516"/>
      <c r="EPK54" s="516"/>
      <c r="EPL54" s="516"/>
      <c r="EPM54" s="516"/>
      <c r="EPN54" s="516"/>
      <c r="EPO54" s="516"/>
      <c r="EPP54" s="516"/>
      <c r="EPQ54" s="516"/>
      <c r="EPR54" s="516"/>
      <c r="EPS54" s="516"/>
      <c r="EPT54" s="516"/>
      <c r="EPU54" s="516"/>
      <c r="EPV54" s="516"/>
      <c r="EPW54" s="516"/>
      <c r="EPX54" s="516"/>
      <c r="EPY54" s="516"/>
      <c r="EPZ54" s="516"/>
      <c r="EQA54" s="516"/>
      <c r="EQB54" s="516"/>
      <c r="EQC54" s="516"/>
      <c r="EQD54" s="516"/>
      <c r="EQE54" s="516"/>
      <c r="EQF54" s="516"/>
      <c r="EQG54" s="516"/>
      <c r="EQH54" s="516"/>
      <c r="EQI54" s="516"/>
      <c r="EQJ54" s="516"/>
      <c r="EQK54" s="516"/>
      <c r="EQL54" s="516"/>
      <c r="EQM54" s="516"/>
      <c r="EQN54" s="516"/>
      <c r="EQO54" s="516"/>
      <c r="EQP54" s="516"/>
      <c r="EQQ54" s="516"/>
      <c r="EQR54" s="516"/>
      <c r="EQS54" s="516"/>
      <c r="EQT54" s="516"/>
      <c r="EQU54" s="516"/>
      <c r="EQV54" s="516"/>
      <c r="EQW54" s="516"/>
      <c r="EQX54" s="516"/>
      <c r="EQY54" s="516"/>
      <c r="EQZ54" s="516"/>
      <c r="ERA54" s="516"/>
      <c r="ERB54" s="516"/>
      <c r="ERC54" s="516"/>
      <c r="ERD54" s="516"/>
      <c r="ERE54" s="516"/>
      <c r="ERF54" s="516"/>
      <c r="ERG54" s="516"/>
      <c r="ERH54" s="516"/>
      <c r="ERI54" s="516"/>
      <c r="ERJ54" s="516"/>
      <c r="ERK54" s="516"/>
      <c r="ERL54" s="516"/>
      <c r="ERM54" s="516"/>
      <c r="ERN54" s="516"/>
      <c r="ERO54" s="516"/>
      <c r="ERP54" s="516"/>
      <c r="ERQ54" s="516"/>
      <c r="ERR54" s="516"/>
      <c r="ERS54" s="516"/>
      <c r="ERT54" s="516"/>
      <c r="ERU54" s="516"/>
      <c r="ERV54" s="516"/>
      <c r="ERW54" s="516"/>
      <c r="ERX54" s="516"/>
      <c r="ERY54" s="516"/>
      <c r="ERZ54" s="516"/>
      <c r="ESA54" s="516"/>
      <c r="ESB54" s="516"/>
      <c r="ESC54" s="516"/>
      <c r="ESD54" s="516"/>
      <c r="ESE54" s="516"/>
      <c r="ESF54" s="516"/>
      <c r="ESG54" s="516"/>
      <c r="ESH54" s="516"/>
      <c r="ESI54" s="516"/>
      <c r="ESJ54" s="516"/>
      <c r="ESK54" s="516"/>
      <c r="ESL54" s="516"/>
      <c r="ESM54" s="516"/>
      <c r="ESN54" s="516"/>
      <c r="ESO54" s="516"/>
      <c r="ESP54" s="516"/>
      <c r="ESQ54" s="516"/>
      <c r="ESR54" s="516"/>
      <c r="ESS54" s="516"/>
      <c r="EST54" s="516"/>
      <c r="ESU54" s="516"/>
      <c r="ESV54" s="516"/>
      <c r="ESW54" s="516"/>
      <c r="ESX54" s="516"/>
      <c r="ESY54" s="516"/>
      <c r="ESZ54" s="516"/>
      <c r="ETA54" s="516"/>
      <c r="ETB54" s="516"/>
      <c r="ETC54" s="516"/>
      <c r="ETD54" s="516"/>
      <c r="ETE54" s="516"/>
      <c r="ETF54" s="516"/>
      <c r="ETG54" s="516"/>
      <c r="ETH54" s="516"/>
      <c r="ETI54" s="516"/>
      <c r="ETJ54" s="516"/>
      <c r="ETK54" s="516"/>
      <c r="ETL54" s="516"/>
      <c r="ETM54" s="516"/>
      <c r="ETN54" s="516"/>
      <c r="ETO54" s="516"/>
      <c r="ETP54" s="516"/>
      <c r="ETQ54" s="516"/>
      <c r="ETR54" s="516"/>
      <c r="ETS54" s="516"/>
      <c r="ETT54" s="516"/>
      <c r="ETU54" s="516"/>
      <c r="ETV54" s="516"/>
      <c r="ETW54" s="516"/>
      <c r="ETX54" s="516"/>
      <c r="ETY54" s="516"/>
      <c r="ETZ54" s="516"/>
      <c r="EUA54" s="516"/>
      <c r="EUB54" s="516"/>
      <c r="EUC54" s="516"/>
      <c r="EUD54" s="516"/>
      <c r="EUE54" s="516"/>
      <c r="EUF54" s="516"/>
      <c r="EUG54" s="516"/>
      <c r="EUH54" s="516"/>
      <c r="EUI54" s="516"/>
      <c r="EUJ54" s="516"/>
      <c r="EUK54" s="516"/>
      <c r="EUL54" s="516"/>
      <c r="EUM54" s="516"/>
      <c r="EUN54" s="516"/>
      <c r="EUO54" s="516"/>
      <c r="EUP54" s="516"/>
      <c r="EUQ54" s="516"/>
      <c r="EUR54" s="516"/>
      <c r="EUS54" s="516"/>
      <c r="EUT54" s="516"/>
      <c r="EUU54" s="516"/>
      <c r="EUV54" s="516"/>
      <c r="EUW54" s="516"/>
      <c r="EUX54" s="516"/>
      <c r="EUY54" s="516"/>
      <c r="EUZ54" s="516"/>
      <c r="EVA54" s="516"/>
      <c r="EVB54" s="516"/>
      <c r="EVC54" s="516"/>
      <c r="EVD54" s="516"/>
      <c r="EVE54" s="516"/>
      <c r="EVF54" s="516"/>
      <c r="EVG54" s="516"/>
      <c r="EVH54" s="516"/>
      <c r="EVI54" s="516"/>
      <c r="EVJ54" s="516"/>
      <c r="EVK54" s="516"/>
      <c r="EVL54" s="516"/>
      <c r="EVM54" s="516"/>
      <c r="EVN54" s="516"/>
      <c r="EVO54" s="516"/>
      <c r="EVP54" s="516"/>
      <c r="EVQ54" s="516"/>
      <c r="EVR54" s="516"/>
      <c r="EVS54" s="516"/>
      <c r="EVT54" s="516"/>
      <c r="EVU54" s="516"/>
      <c r="EVV54" s="516"/>
      <c r="EVW54" s="516"/>
      <c r="EVX54" s="516"/>
      <c r="EVY54" s="516"/>
      <c r="EVZ54" s="516"/>
      <c r="EWA54" s="516"/>
      <c r="EWB54" s="516"/>
      <c r="EWC54" s="516"/>
      <c r="EWD54" s="516"/>
      <c r="EWE54" s="516"/>
      <c r="EWF54" s="516"/>
      <c r="EWG54" s="516"/>
      <c r="EWH54" s="516"/>
      <c r="EWI54" s="516"/>
      <c r="EWJ54" s="516"/>
      <c r="EWK54" s="516"/>
      <c r="EWL54" s="516"/>
      <c r="EWM54" s="516"/>
      <c r="EWN54" s="516"/>
      <c r="EWO54" s="516"/>
      <c r="EWP54" s="516"/>
      <c r="EWQ54" s="516"/>
      <c r="EWR54" s="516"/>
      <c r="EWS54" s="516"/>
      <c r="EWT54" s="516"/>
      <c r="EWU54" s="516"/>
      <c r="EWV54" s="516"/>
      <c r="EWW54" s="516"/>
      <c r="EWX54" s="516"/>
      <c r="EWY54" s="516"/>
      <c r="EWZ54" s="516"/>
      <c r="EXA54" s="516"/>
      <c r="EXB54" s="516"/>
      <c r="EXC54" s="516"/>
      <c r="EXD54" s="516"/>
      <c r="EXE54" s="516"/>
      <c r="EXF54" s="516"/>
      <c r="EXG54" s="516"/>
      <c r="EXH54" s="516"/>
      <c r="EXI54" s="516"/>
      <c r="EXJ54" s="516"/>
      <c r="EXK54" s="516"/>
      <c r="EXL54" s="516"/>
      <c r="EXM54" s="516"/>
      <c r="EXN54" s="516"/>
      <c r="EXO54" s="516"/>
      <c r="EXP54" s="516"/>
      <c r="EXQ54" s="516"/>
      <c r="EXR54" s="516"/>
      <c r="EXS54" s="516"/>
      <c r="EXT54" s="516"/>
      <c r="EXU54" s="516"/>
      <c r="EXV54" s="516"/>
      <c r="EXW54" s="516"/>
      <c r="EXX54" s="516"/>
      <c r="EXY54" s="516"/>
      <c r="EXZ54" s="516"/>
      <c r="EYA54" s="516"/>
      <c r="EYB54" s="516"/>
      <c r="EYC54" s="516"/>
      <c r="EYD54" s="516"/>
      <c r="EYE54" s="516"/>
      <c r="EYF54" s="516"/>
      <c r="EYG54" s="516"/>
      <c r="EYH54" s="516"/>
      <c r="EYI54" s="516"/>
      <c r="EYJ54" s="516"/>
      <c r="EYK54" s="516"/>
      <c r="EYL54" s="516"/>
      <c r="EYM54" s="516"/>
      <c r="EYN54" s="516"/>
      <c r="EYO54" s="516"/>
      <c r="EYP54" s="516"/>
      <c r="EYQ54" s="516"/>
      <c r="EYR54" s="516"/>
      <c r="EYS54" s="516"/>
      <c r="EYT54" s="516"/>
      <c r="EYU54" s="516"/>
      <c r="EYV54" s="516"/>
      <c r="EYW54" s="516"/>
      <c r="EYX54" s="516"/>
      <c r="EYY54" s="516"/>
      <c r="EYZ54" s="516"/>
      <c r="EZA54" s="516"/>
      <c r="EZB54" s="516"/>
      <c r="EZC54" s="516"/>
      <c r="EZD54" s="516"/>
      <c r="EZE54" s="516"/>
      <c r="EZF54" s="516"/>
      <c r="EZG54" s="516"/>
      <c r="EZH54" s="516"/>
      <c r="EZI54" s="516"/>
      <c r="EZJ54" s="516"/>
      <c r="EZK54" s="516"/>
      <c r="EZL54" s="516"/>
      <c r="EZM54" s="516"/>
      <c r="EZN54" s="516"/>
      <c r="EZO54" s="516"/>
      <c r="EZP54" s="516"/>
      <c r="EZQ54" s="516"/>
      <c r="EZR54" s="516"/>
      <c r="EZS54" s="516"/>
      <c r="EZT54" s="516"/>
      <c r="EZU54" s="516"/>
      <c r="EZV54" s="516"/>
      <c r="EZW54" s="516"/>
      <c r="EZX54" s="516"/>
      <c r="EZY54" s="516"/>
      <c r="EZZ54" s="516"/>
      <c r="FAA54" s="516"/>
      <c r="FAB54" s="516"/>
      <c r="FAC54" s="516"/>
      <c r="FAD54" s="516"/>
      <c r="FAE54" s="516"/>
      <c r="FAF54" s="516"/>
      <c r="FAG54" s="516"/>
      <c r="FAH54" s="516"/>
      <c r="FAI54" s="516"/>
      <c r="FAJ54" s="516"/>
      <c r="FAK54" s="516"/>
      <c r="FAL54" s="516"/>
      <c r="FAM54" s="516"/>
      <c r="FAN54" s="516"/>
      <c r="FAO54" s="516"/>
      <c r="FAP54" s="516"/>
      <c r="FAQ54" s="516"/>
      <c r="FAR54" s="516"/>
      <c r="FAS54" s="516"/>
      <c r="FAT54" s="516"/>
      <c r="FAU54" s="516"/>
      <c r="FAV54" s="516"/>
      <c r="FAW54" s="516"/>
      <c r="FAX54" s="516"/>
      <c r="FAY54" s="516"/>
      <c r="FAZ54" s="516"/>
      <c r="FBA54" s="516"/>
      <c r="FBB54" s="516"/>
      <c r="FBC54" s="516"/>
      <c r="FBD54" s="516"/>
      <c r="FBE54" s="516"/>
      <c r="FBF54" s="516"/>
      <c r="FBG54" s="516"/>
      <c r="FBH54" s="516"/>
      <c r="FBI54" s="516"/>
      <c r="FBJ54" s="516"/>
      <c r="FBK54" s="516"/>
      <c r="FBL54" s="516"/>
      <c r="FBM54" s="516"/>
      <c r="FBN54" s="516"/>
      <c r="FBO54" s="516"/>
      <c r="FBP54" s="516"/>
      <c r="FBQ54" s="516"/>
      <c r="FBR54" s="516"/>
      <c r="FBS54" s="516"/>
      <c r="FBT54" s="516"/>
      <c r="FBU54" s="516"/>
      <c r="FBV54" s="516"/>
      <c r="FBW54" s="516"/>
      <c r="FBX54" s="516"/>
      <c r="FBY54" s="516"/>
      <c r="FBZ54" s="516"/>
      <c r="FCA54" s="516"/>
      <c r="FCB54" s="516"/>
      <c r="FCC54" s="516"/>
      <c r="FCD54" s="516"/>
      <c r="FCE54" s="516"/>
      <c r="FCF54" s="516"/>
      <c r="FCG54" s="516"/>
      <c r="FCH54" s="516"/>
      <c r="FCI54" s="516"/>
      <c r="FCJ54" s="516"/>
      <c r="FCK54" s="516"/>
      <c r="FCL54" s="516"/>
      <c r="FCM54" s="516"/>
      <c r="FCN54" s="516"/>
      <c r="FCO54" s="516"/>
      <c r="FCP54" s="516"/>
      <c r="FCQ54" s="516"/>
      <c r="FCR54" s="516"/>
      <c r="FCS54" s="516"/>
      <c r="FCT54" s="516"/>
      <c r="FCU54" s="516"/>
      <c r="FCV54" s="516"/>
      <c r="FCW54" s="516"/>
      <c r="FCX54" s="516"/>
      <c r="FCY54" s="516"/>
      <c r="FCZ54" s="516"/>
      <c r="FDA54" s="516"/>
      <c r="FDB54" s="516"/>
      <c r="FDC54" s="516"/>
      <c r="FDD54" s="516"/>
      <c r="FDE54" s="516"/>
      <c r="FDF54" s="516"/>
      <c r="FDG54" s="516"/>
      <c r="FDH54" s="516"/>
      <c r="FDI54" s="516"/>
      <c r="FDJ54" s="516"/>
      <c r="FDK54" s="516"/>
      <c r="FDL54" s="516"/>
      <c r="FDM54" s="516"/>
      <c r="FDN54" s="516"/>
      <c r="FDO54" s="516"/>
      <c r="FDP54" s="516"/>
      <c r="FDQ54" s="516"/>
      <c r="FDR54" s="516"/>
      <c r="FDS54" s="516"/>
      <c r="FDT54" s="516"/>
      <c r="FDU54" s="516"/>
      <c r="FDV54" s="516"/>
      <c r="FDW54" s="516"/>
      <c r="FDX54" s="516"/>
      <c r="FDY54" s="516"/>
      <c r="FDZ54" s="516"/>
      <c r="FEA54" s="516"/>
      <c r="FEB54" s="516"/>
      <c r="FEC54" s="516"/>
      <c r="FED54" s="516"/>
      <c r="FEE54" s="516"/>
      <c r="FEF54" s="516"/>
      <c r="FEG54" s="516"/>
      <c r="FEH54" s="516"/>
      <c r="FEI54" s="516"/>
      <c r="FEJ54" s="516"/>
      <c r="FEK54" s="516"/>
      <c r="FEL54" s="516"/>
      <c r="FEM54" s="516"/>
      <c r="FEN54" s="516"/>
      <c r="FEO54" s="516"/>
      <c r="FEP54" s="516"/>
      <c r="FEQ54" s="516"/>
      <c r="FER54" s="516"/>
      <c r="FES54" s="516"/>
      <c r="FET54" s="516"/>
      <c r="FEU54" s="516"/>
      <c r="FEV54" s="516"/>
      <c r="FEW54" s="516"/>
      <c r="FEX54" s="516"/>
      <c r="FEY54" s="516"/>
      <c r="FEZ54" s="516"/>
      <c r="FFA54" s="516"/>
      <c r="FFB54" s="516"/>
      <c r="FFC54" s="516"/>
      <c r="FFD54" s="516"/>
      <c r="FFE54" s="516"/>
      <c r="FFF54" s="516"/>
      <c r="FFG54" s="516"/>
      <c r="FFH54" s="516"/>
      <c r="FFI54" s="516"/>
      <c r="FFJ54" s="516"/>
      <c r="FFK54" s="516"/>
      <c r="FFL54" s="516"/>
      <c r="FFM54" s="516"/>
      <c r="FFN54" s="516"/>
      <c r="FFO54" s="516"/>
      <c r="FFP54" s="516"/>
      <c r="FFQ54" s="516"/>
      <c r="FFR54" s="516"/>
      <c r="FFS54" s="516"/>
      <c r="FFT54" s="516"/>
      <c r="FFU54" s="516"/>
      <c r="FFV54" s="516"/>
      <c r="FFW54" s="516"/>
      <c r="FFX54" s="516"/>
      <c r="FFY54" s="516"/>
      <c r="FFZ54" s="516"/>
      <c r="FGA54" s="516"/>
      <c r="FGB54" s="516"/>
      <c r="FGC54" s="516"/>
      <c r="FGD54" s="516"/>
      <c r="FGE54" s="516"/>
      <c r="FGF54" s="516"/>
      <c r="FGG54" s="516"/>
      <c r="FGH54" s="516"/>
      <c r="FGI54" s="516"/>
      <c r="FGJ54" s="516"/>
      <c r="FGK54" s="516"/>
      <c r="FGL54" s="516"/>
      <c r="FGM54" s="516"/>
      <c r="FGN54" s="516"/>
      <c r="FGO54" s="516"/>
      <c r="FGP54" s="516"/>
      <c r="FGQ54" s="516"/>
      <c r="FGR54" s="516"/>
      <c r="FGS54" s="516"/>
      <c r="FGT54" s="516"/>
      <c r="FGU54" s="516"/>
      <c r="FGV54" s="516"/>
      <c r="FGW54" s="516"/>
      <c r="FGX54" s="516"/>
      <c r="FGY54" s="516"/>
      <c r="FGZ54" s="516"/>
      <c r="FHA54" s="516"/>
      <c r="FHB54" s="516"/>
      <c r="FHC54" s="516"/>
      <c r="FHD54" s="516"/>
      <c r="FHE54" s="516"/>
      <c r="FHF54" s="516"/>
      <c r="FHG54" s="516"/>
      <c r="FHH54" s="516"/>
      <c r="FHI54" s="516"/>
      <c r="FHJ54" s="516"/>
      <c r="FHK54" s="516"/>
      <c r="FHL54" s="516"/>
      <c r="FHM54" s="516"/>
      <c r="FHN54" s="516"/>
      <c r="FHO54" s="516"/>
      <c r="FHP54" s="516"/>
      <c r="FHQ54" s="516"/>
      <c r="FHR54" s="516"/>
      <c r="FHS54" s="516"/>
      <c r="FHT54" s="516"/>
      <c r="FHU54" s="516"/>
      <c r="FHV54" s="516"/>
      <c r="FHW54" s="516"/>
      <c r="FHX54" s="516"/>
      <c r="FHY54" s="516"/>
      <c r="FHZ54" s="516"/>
      <c r="FIA54" s="516"/>
      <c r="FIB54" s="516"/>
      <c r="FIC54" s="516"/>
      <c r="FID54" s="516"/>
      <c r="FIE54" s="516"/>
      <c r="FIF54" s="516"/>
      <c r="FIG54" s="516"/>
      <c r="FIH54" s="516"/>
      <c r="FII54" s="516"/>
      <c r="FIJ54" s="516"/>
      <c r="FIK54" s="516"/>
      <c r="FIL54" s="516"/>
      <c r="FIM54" s="516"/>
      <c r="FIN54" s="516"/>
      <c r="FIO54" s="516"/>
      <c r="FIP54" s="516"/>
      <c r="FIQ54" s="516"/>
      <c r="FIR54" s="516"/>
      <c r="FIS54" s="516"/>
      <c r="FIT54" s="516"/>
      <c r="FIU54" s="516"/>
      <c r="FIV54" s="516"/>
      <c r="FIW54" s="516"/>
      <c r="FIX54" s="516"/>
      <c r="FIY54" s="516"/>
      <c r="FIZ54" s="516"/>
      <c r="FJA54" s="516"/>
      <c r="FJB54" s="516"/>
      <c r="FJC54" s="516"/>
      <c r="FJD54" s="516"/>
      <c r="FJE54" s="516"/>
      <c r="FJF54" s="516"/>
      <c r="FJG54" s="516"/>
      <c r="FJH54" s="516"/>
      <c r="FJI54" s="516"/>
      <c r="FJJ54" s="516"/>
      <c r="FJK54" s="516"/>
      <c r="FJL54" s="516"/>
      <c r="FJM54" s="516"/>
      <c r="FJN54" s="516"/>
      <c r="FJO54" s="516"/>
      <c r="FJP54" s="516"/>
      <c r="FJQ54" s="516"/>
      <c r="FJR54" s="516"/>
      <c r="FJS54" s="516"/>
      <c r="FJT54" s="516"/>
      <c r="FJU54" s="516"/>
      <c r="FJV54" s="516"/>
      <c r="FJW54" s="516"/>
      <c r="FJX54" s="516"/>
      <c r="FJY54" s="516"/>
      <c r="FJZ54" s="516"/>
      <c r="FKA54" s="516"/>
      <c r="FKB54" s="516"/>
      <c r="FKC54" s="516"/>
      <c r="FKD54" s="516"/>
      <c r="FKE54" s="516"/>
      <c r="FKF54" s="516"/>
      <c r="FKG54" s="516"/>
      <c r="FKH54" s="516"/>
      <c r="FKI54" s="516"/>
      <c r="FKJ54" s="516"/>
      <c r="FKK54" s="516"/>
      <c r="FKL54" s="516"/>
      <c r="FKM54" s="516"/>
      <c r="FKN54" s="516"/>
      <c r="FKO54" s="516"/>
      <c r="FKP54" s="516"/>
      <c r="FKQ54" s="516"/>
      <c r="FKR54" s="516"/>
      <c r="FKS54" s="516"/>
      <c r="FKT54" s="516"/>
      <c r="FKU54" s="516"/>
      <c r="FKV54" s="516"/>
      <c r="FKW54" s="516"/>
      <c r="FKX54" s="516"/>
      <c r="FKY54" s="516"/>
      <c r="FKZ54" s="516"/>
      <c r="FLA54" s="516"/>
      <c r="FLB54" s="516"/>
      <c r="FLC54" s="516"/>
      <c r="FLD54" s="516"/>
      <c r="FLE54" s="516"/>
      <c r="FLF54" s="516"/>
      <c r="FLG54" s="516"/>
      <c r="FLH54" s="516"/>
      <c r="FLI54" s="516"/>
      <c r="FLJ54" s="516"/>
      <c r="FLK54" s="516"/>
      <c r="FLL54" s="516"/>
      <c r="FLM54" s="516"/>
      <c r="FLN54" s="516"/>
      <c r="FLO54" s="516"/>
      <c r="FLP54" s="516"/>
      <c r="FLQ54" s="516"/>
      <c r="FLR54" s="516"/>
      <c r="FLS54" s="516"/>
      <c r="FLT54" s="516"/>
      <c r="FLU54" s="516"/>
      <c r="FLV54" s="516"/>
      <c r="FLW54" s="516"/>
      <c r="FLX54" s="516"/>
      <c r="FLY54" s="516"/>
      <c r="FLZ54" s="516"/>
      <c r="FMA54" s="516"/>
      <c r="FMB54" s="516"/>
      <c r="FMC54" s="516"/>
      <c r="FMD54" s="516"/>
      <c r="FME54" s="516"/>
      <c r="FMF54" s="516"/>
      <c r="FMG54" s="516"/>
      <c r="FMH54" s="516"/>
      <c r="FMI54" s="516"/>
      <c r="FMJ54" s="516"/>
      <c r="FMK54" s="516"/>
      <c r="FML54" s="516"/>
      <c r="FMM54" s="516"/>
      <c r="FMN54" s="516"/>
      <c r="FMO54" s="516"/>
      <c r="FMP54" s="516"/>
      <c r="FMQ54" s="516"/>
      <c r="FMR54" s="516"/>
      <c r="FMS54" s="516"/>
      <c r="FMT54" s="516"/>
      <c r="FMU54" s="516"/>
      <c r="FMV54" s="516"/>
      <c r="FMW54" s="516"/>
      <c r="FMX54" s="516"/>
      <c r="FMY54" s="516"/>
      <c r="FMZ54" s="516"/>
      <c r="FNA54" s="516"/>
      <c r="FNB54" s="516"/>
      <c r="FNC54" s="516"/>
      <c r="FND54" s="516"/>
      <c r="FNE54" s="516"/>
      <c r="FNF54" s="516"/>
      <c r="FNG54" s="516"/>
      <c r="FNH54" s="516"/>
      <c r="FNI54" s="516"/>
      <c r="FNJ54" s="516"/>
      <c r="FNK54" s="516"/>
      <c r="FNL54" s="516"/>
      <c r="FNM54" s="516"/>
      <c r="FNN54" s="516"/>
      <c r="FNO54" s="516"/>
      <c r="FNP54" s="516"/>
      <c r="FNQ54" s="516"/>
      <c r="FNR54" s="516"/>
      <c r="FNS54" s="516"/>
      <c r="FNT54" s="516"/>
      <c r="FNU54" s="516"/>
      <c r="FNV54" s="516"/>
      <c r="FNW54" s="516"/>
      <c r="FNX54" s="516"/>
      <c r="FNY54" s="516"/>
      <c r="FNZ54" s="516"/>
      <c r="FOA54" s="516"/>
      <c r="FOB54" s="516"/>
      <c r="FOC54" s="516"/>
      <c r="FOD54" s="516"/>
      <c r="FOE54" s="516"/>
      <c r="FOF54" s="516"/>
      <c r="FOG54" s="516"/>
      <c r="FOH54" s="516"/>
      <c r="FOI54" s="516"/>
      <c r="FOJ54" s="516"/>
      <c r="FOK54" s="516"/>
      <c r="FOL54" s="516"/>
      <c r="FOM54" s="516"/>
      <c r="FON54" s="516"/>
      <c r="FOO54" s="516"/>
      <c r="FOP54" s="516"/>
      <c r="FOQ54" s="516"/>
      <c r="FOR54" s="516"/>
      <c r="FOS54" s="516"/>
      <c r="FOT54" s="516"/>
      <c r="FOU54" s="516"/>
      <c r="FOV54" s="516"/>
      <c r="FOW54" s="516"/>
      <c r="FOX54" s="516"/>
      <c r="FOY54" s="516"/>
      <c r="FOZ54" s="516"/>
      <c r="FPA54" s="516"/>
      <c r="FPB54" s="516"/>
      <c r="FPC54" s="516"/>
      <c r="FPD54" s="516"/>
      <c r="FPE54" s="516"/>
      <c r="FPF54" s="516"/>
      <c r="FPG54" s="516"/>
      <c r="FPH54" s="516"/>
      <c r="FPI54" s="516"/>
      <c r="FPJ54" s="516"/>
      <c r="FPK54" s="516"/>
      <c r="FPL54" s="516"/>
      <c r="FPM54" s="516"/>
      <c r="FPN54" s="516"/>
      <c r="FPO54" s="516"/>
      <c r="FPP54" s="516"/>
      <c r="FPQ54" s="516"/>
      <c r="FPR54" s="516"/>
      <c r="FPS54" s="516"/>
      <c r="FPT54" s="516"/>
      <c r="FPU54" s="516"/>
      <c r="FPV54" s="516"/>
      <c r="FPW54" s="516"/>
      <c r="FPX54" s="516"/>
      <c r="FPY54" s="516"/>
      <c r="FPZ54" s="516"/>
      <c r="FQA54" s="516"/>
      <c r="FQB54" s="516"/>
      <c r="FQC54" s="516"/>
      <c r="FQD54" s="516"/>
      <c r="FQE54" s="516"/>
      <c r="FQF54" s="516"/>
      <c r="FQG54" s="516"/>
      <c r="FQH54" s="516"/>
      <c r="FQI54" s="516"/>
      <c r="FQJ54" s="516"/>
      <c r="FQK54" s="516"/>
      <c r="FQL54" s="516"/>
      <c r="FQM54" s="516"/>
      <c r="FQN54" s="516"/>
      <c r="FQO54" s="516"/>
      <c r="FQP54" s="516"/>
      <c r="FQQ54" s="516"/>
      <c r="FQR54" s="516"/>
      <c r="FQS54" s="516"/>
      <c r="FQT54" s="516"/>
      <c r="FQU54" s="516"/>
      <c r="FQV54" s="516"/>
      <c r="FQW54" s="516"/>
      <c r="FQX54" s="516"/>
      <c r="FQY54" s="516"/>
      <c r="FQZ54" s="516"/>
      <c r="FRA54" s="516"/>
      <c r="FRB54" s="516"/>
      <c r="FRC54" s="516"/>
      <c r="FRD54" s="516"/>
      <c r="FRE54" s="516"/>
      <c r="FRF54" s="516"/>
      <c r="FRG54" s="516"/>
      <c r="FRH54" s="516"/>
      <c r="FRI54" s="516"/>
      <c r="FRJ54" s="516"/>
      <c r="FRK54" s="516"/>
      <c r="FRL54" s="516"/>
      <c r="FRM54" s="516"/>
      <c r="FRN54" s="516"/>
      <c r="FRO54" s="516"/>
      <c r="FRP54" s="516"/>
      <c r="FRQ54" s="516"/>
      <c r="FRR54" s="516"/>
      <c r="FRS54" s="516"/>
      <c r="FRT54" s="516"/>
      <c r="FRU54" s="516"/>
      <c r="FRV54" s="516"/>
      <c r="FRW54" s="516"/>
      <c r="FRX54" s="516"/>
      <c r="FRY54" s="516"/>
      <c r="FRZ54" s="516"/>
      <c r="FSA54" s="516"/>
      <c r="FSB54" s="516"/>
      <c r="FSC54" s="516"/>
      <c r="FSD54" s="516"/>
      <c r="FSE54" s="516"/>
      <c r="FSF54" s="516"/>
      <c r="FSG54" s="516"/>
      <c r="FSH54" s="516"/>
      <c r="FSI54" s="516"/>
      <c r="FSJ54" s="516"/>
      <c r="FSK54" s="516"/>
      <c r="FSL54" s="516"/>
      <c r="FSM54" s="516"/>
      <c r="FSN54" s="516"/>
      <c r="FSO54" s="516"/>
      <c r="FSP54" s="516"/>
      <c r="FSQ54" s="516"/>
      <c r="FSR54" s="516"/>
      <c r="FSS54" s="516"/>
      <c r="FST54" s="516"/>
      <c r="FSU54" s="516"/>
      <c r="FSV54" s="516"/>
      <c r="FSW54" s="516"/>
      <c r="FSX54" s="516"/>
      <c r="FSY54" s="516"/>
      <c r="FSZ54" s="516"/>
      <c r="FTA54" s="516"/>
      <c r="FTB54" s="516"/>
      <c r="FTC54" s="516"/>
      <c r="FTD54" s="516"/>
      <c r="FTE54" s="516"/>
      <c r="FTF54" s="516"/>
      <c r="FTG54" s="516"/>
      <c r="FTH54" s="516"/>
      <c r="FTI54" s="516"/>
      <c r="FTJ54" s="516"/>
      <c r="FTK54" s="516"/>
      <c r="FTL54" s="516"/>
      <c r="FTM54" s="516"/>
      <c r="FTN54" s="516"/>
      <c r="FTO54" s="516"/>
      <c r="FTP54" s="516"/>
      <c r="FTQ54" s="516"/>
      <c r="FTR54" s="516"/>
      <c r="FTS54" s="516"/>
      <c r="FTT54" s="516"/>
      <c r="FTU54" s="516"/>
      <c r="FTV54" s="516"/>
      <c r="FTW54" s="516"/>
      <c r="FTX54" s="516"/>
      <c r="FTY54" s="516"/>
      <c r="FTZ54" s="516"/>
      <c r="FUA54" s="516"/>
      <c r="FUB54" s="516"/>
      <c r="FUC54" s="516"/>
      <c r="FUD54" s="516"/>
      <c r="FUE54" s="516"/>
      <c r="FUF54" s="516"/>
      <c r="FUG54" s="516"/>
      <c r="FUH54" s="516"/>
      <c r="FUI54" s="516"/>
      <c r="FUJ54" s="516"/>
      <c r="FUK54" s="516"/>
      <c r="FUL54" s="516"/>
      <c r="FUM54" s="516"/>
      <c r="FUN54" s="516"/>
      <c r="FUO54" s="516"/>
      <c r="FUP54" s="516"/>
      <c r="FUQ54" s="516"/>
      <c r="FUR54" s="516"/>
      <c r="FUS54" s="516"/>
      <c r="FUT54" s="516"/>
      <c r="FUU54" s="516"/>
      <c r="FUV54" s="516"/>
      <c r="FUW54" s="516"/>
      <c r="FUX54" s="516"/>
      <c r="FUY54" s="516"/>
      <c r="FUZ54" s="516"/>
      <c r="FVA54" s="516"/>
      <c r="FVB54" s="516"/>
      <c r="FVC54" s="516"/>
      <c r="FVD54" s="516"/>
      <c r="FVE54" s="516"/>
      <c r="FVF54" s="516"/>
      <c r="FVG54" s="516"/>
      <c r="FVH54" s="516"/>
      <c r="FVI54" s="516"/>
      <c r="FVJ54" s="516"/>
      <c r="FVK54" s="516"/>
      <c r="FVL54" s="516"/>
      <c r="FVM54" s="516"/>
      <c r="FVN54" s="516"/>
      <c r="FVO54" s="516"/>
      <c r="FVP54" s="516"/>
      <c r="FVQ54" s="516"/>
      <c r="FVR54" s="516"/>
      <c r="FVS54" s="516"/>
      <c r="FVT54" s="516"/>
      <c r="FVU54" s="516"/>
      <c r="FVV54" s="516"/>
      <c r="FVW54" s="516"/>
      <c r="FVX54" s="516"/>
      <c r="FVY54" s="516"/>
      <c r="FVZ54" s="516"/>
      <c r="FWA54" s="516"/>
      <c r="FWB54" s="516"/>
      <c r="FWC54" s="516"/>
      <c r="FWD54" s="516"/>
      <c r="FWE54" s="516"/>
      <c r="FWF54" s="516"/>
      <c r="FWG54" s="516"/>
      <c r="FWH54" s="516"/>
      <c r="FWI54" s="516"/>
      <c r="FWJ54" s="516"/>
      <c r="FWK54" s="516"/>
      <c r="FWL54" s="516"/>
      <c r="FWM54" s="516"/>
      <c r="FWN54" s="516"/>
      <c r="FWO54" s="516"/>
      <c r="FWP54" s="516"/>
      <c r="FWQ54" s="516"/>
      <c r="FWR54" s="516"/>
      <c r="FWS54" s="516"/>
      <c r="FWT54" s="516"/>
      <c r="FWU54" s="516"/>
      <c r="FWV54" s="516"/>
      <c r="FWW54" s="516"/>
      <c r="FWX54" s="516"/>
      <c r="FWY54" s="516"/>
      <c r="FWZ54" s="516"/>
      <c r="FXA54" s="516"/>
      <c r="FXB54" s="516"/>
      <c r="FXC54" s="516"/>
      <c r="FXD54" s="516"/>
      <c r="FXE54" s="516"/>
      <c r="FXF54" s="516"/>
      <c r="FXG54" s="516"/>
      <c r="FXH54" s="516"/>
      <c r="FXI54" s="516"/>
      <c r="FXJ54" s="516"/>
      <c r="FXK54" s="516"/>
      <c r="FXL54" s="516"/>
      <c r="FXM54" s="516"/>
      <c r="FXN54" s="516"/>
      <c r="FXO54" s="516"/>
      <c r="FXP54" s="516"/>
      <c r="FXQ54" s="516"/>
      <c r="FXR54" s="516"/>
      <c r="FXS54" s="516"/>
      <c r="FXT54" s="516"/>
      <c r="FXU54" s="516"/>
      <c r="FXV54" s="516"/>
      <c r="FXW54" s="516"/>
      <c r="FXX54" s="516"/>
      <c r="FXY54" s="516"/>
      <c r="FXZ54" s="516"/>
      <c r="FYA54" s="516"/>
      <c r="FYB54" s="516"/>
      <c r="FYC54" s="516"/>
      <c r="FYD54" s="516"/>
      <c r="FYE54" s="516"/>
      <c r="FYF54" s="516"/>
      <c r="FYG54" s="516"/>
      <c r="FYH54" s="516"/>
      <c r="FYI54" s="516"/>
      <c r="FYJ54" s="516"/>
      <c r="FYK54" s="516"/>
      <c r="FYL54" s="516"/>
      <c r="FYM54" s="516"/>
      <c r="FYN54" s="516"/>
      <c r="FYO54" s="516"/>
      <c r="FYP54" s="516"/>
      <c r="FYQ54" s="516"/>
      <c r="FYR54" s="516"/>
      <c r="FYS54" s="516"/>
      <c r="FYT54" s="516"/>
      <c r="FYU54" s="516"/>
      <c r="FYV54" s="516"/>
      <c r="FYW54" s="516"/>
      <c r="FYX54" s="516"/>
      <c r="FYY54" s="516"/>
      <c r="FYZ54" s="516"/>
      <c r="FZA54" s="516"/>
      <c r="FZB54" s="516"/>
      <c r="FZC54" s="516"/>
      <c r="FZD54" s="516"/>
      <c r="FZE54" s="516"/>
      <c r="FZF54" s="516"/>
      <c r="FZG54" s="516"/>
      <c r="FZH54" s="516"/>
      <c r="FZI54" s="516"/>
      <c r="FZJ54" s="516"/>
      <c r="FZK54" s="516"/>
      <c r="FZL54" s="516"/>
      <c r="FZM54" s="516"/>
      <c r="FZN54" s="516"/>
      <c r="FZO54" s="516"/>
      <c r="FZP54" s="516"/>
      <c r="FZQ54" s="516"/>
      <c r="FZR54" s="516"/>
      <c r="FZS54" s="516"/>
      <c r="FZT54" s="516"/>
      <c r="FZU54" s="516"/>
      <c r="FZV54" s="516"/>
      <c r="FZW54" s="516"/>
      <c r="FZX54" s="516"/>
      <c r="FZY54" s="516"/>
      <c r="FZZ54" s="516"/>
      <c r="GAA54" s="516"/>
      <c r="GAB54" s="516"/>
      <c r="GAC54" s="516"/>
      <c r="GAD54" s="516"/>
      <c r="GAE54" s="516"/>
      <c r="GAF54" s="516"/>
      <c r="GAG54" s="516"/>
      <c r="GAH54" s="516"/>
      <c r="GAI54" s="516"/>
      <c r="GAJ54" s="516"/>
      <c r="GAK54" s="516"/>
      <c r="GAL54" s="516"/>
      <c r="GAM54" s="516"/>
      <c r="GAN54" s="516"/>
      <c r="GAO54" s="516"/>
      <c r="GAP54" s="516"/>
      <c r="GAQ54" s="516"/>
      <c r="GAR54" s="516"/>
      <c r="GAS54" s="516"/>
      <c r="GAT54" s="516"/>
      <c r="GAU54" s="516"/>
      <c r="GAV54" s="516"/>
      <c r="GAW54" s="516"/>
      <c r="GAX54" s="516"/>
      <c r="GAY54" s="516"/>
      <c r="GAZ54" s="516"/>
      <c r="GBA54" s="516"/>
      <c r="GBB54" s="516"/>
      <c r="GBC54" s="516"/>
      <c r="GBD54" s="516"/>
      <c r="GBE54" s="516"/>
      <c r="GBF54" s="516"/>
      <c r="GBG54" s="516"/>
      <c r="GBH54" s="516"/>
      <c r="GBI54" s="516"/>
      <c r="GBJ54" s="516"/>
      <c r="GBK54" s="516"/>
      <c r="GBL54" s="516"/>
      <c r="GBM54" s="516"/>
      <c r="GBN54" s="516"/>
      <c r="GBO54" s="516"/>
      <c r="GBP54" s="516"/>
      <c r="GBQ54" s="516"/>
      <c r="GBR54" s="516"/>
      <c r="GBS54" s="516"/>
      <c r="GBT54" s="516"/>
      <c r="GBU54" s="516"/>
      <c r="GBV54" s="516"/>
      <c r="GBW54" s="516"/>
      <c r="GBX54" s="516"/>
      <c r="GBY54" s="516"/>
      <c r="GBZ54" s="516"/>
      <c r="GCA54" s="516"/>
      <c r="GCB54" s="516"/>
      <c r="GCC54" s="516"/>
      <c r="GCD54" s="516"/>
      <c r="GCE54" s="516"/>
      <c r="GCF54" s="516"/>
      <c r="GCG54" s="516"/>
      <c r="GCH54" s="516"/>
      <c r="GCI54" s="516"/>
      <c r="GCJ54" s="516"/>
      <c r="GCK54" s="516"/>
      <c r="GCL54" s="516"/>
      <c r="GCM54" s="516"/>
      <c r="GCN54" s="516"/>
      <c r="GCO54" s="516"/>
      <c r="GCP54" s="516"/>
      <c r="GCQ54" s="516"/>
      <c r="GCR54" s="516"/>
      <c r="GCS54" s="516"/>
      <c r="GCT54" s="516"/>
      <c r="GCU54" s="516"/>
      <c r="GCV54" s="516"/>
      <c r="GCW54" s="516"/>
      <c r="GCX54" s="516"/>
      <c r="GCY54" s="516"/>
      <c r="GCZ54" s="516"/>
      <c r="GDA54" s="516"/>
      <c r="GDB54" s="516"/>
      <c r="GDC54" s="516"/>
      <c r="GDD54" s="516"/>
      <c r="GDE54" s="516"/>
      <c r="GDF54" s="516"/>
      <c r="GDG54" s="516"/>
      <c r="GDH54" s="516"/>
      <c r="GDI54" s="516"/>
      <c r="GDJ54" s="516"/>
      <c r="GDK54" s="516"/>
      <c r="GDL54" s="516"/>
      <c r="GDM54" s="516"/>
      <c r="GDN54" s="516"/>
      <c r="GDO54" s="516"/>
      <c r="GDP54" s="516"/>
      <c r="GDQ54" s="516"/>
      <c r="GDR54" s="516"/>
      <c r="GDS54" s="516"/>
      <c r="GDT54" s="516"/>
      <c r="GDU54" s="516"/>
      <c r="GDV54" s="516"/>
      <c r="GDW54" s="516"/>
      <c r="GDX54" s="516"/>
      <c r="GDY54" s="516"/>
      <c r="GDZ54" s="516"/>
      <c r="GEA54" s="516"/>
      <c r="GEB54" s="516"/>
      <c r="GEC54" s="516"/>
      <c r="GED54" s="516"/>
      <c r="GEE54" s="516"/>
      <c r="GEF54" s="516"/>
      <c r="GEG54" s="516"/>
      <c r="GEH54" s="516"/>
      <c r="GEI54" s="516"/>
      <c r="GEJ54" s="516"/>
      <c r="GEK54" s="516"/>
      <c r="GEL54" s="516"/>
      <c r="GEM54" s="516"/>
      <c r="GEN54" s="516"/>
      <c r="GEO54" s="516"/>
      <c r="GEP54" s="516"/>
      <c r="GEQ54" s="516"/>
      <c r="GER54" s="516"/>
      <c r="GES54" s="516"/>
      <c r="GET54" s="516"/>
      <c r="GEU54" s="516"/>
      <c r="GEV54" s="516"/>
      <c r="GEW54" s="516"/>
      <c r="GEX54" s="516"/>
      <c r="GEY54" s="516"/>
      <c r="GEZ54" s="516"/>
      <c r="GFA54" s="516"/>
      <c r="GFB54" s="516"/>
      <c r="GFC54" s="516"/>
      <c r="GFD54" s="516"/>
      <c r="GFE54" s="516"/>
      <c r="GFF54" s="516"/>
      <c r="GFG54" s="516"/>
      <c r="GFH54" s="516"/>
      <c r="GFI54" s="516"/>
      <c r="GFJ54" s="516"/>
      <c r="GFK54" s="516"/>
      <c r="GFL54" s="516"/>
      <c r="GFM54" s="516"/>
      <c r="GFN54" s="516"/>
      <c r="GFO54" s="516"/>
      <c r="GFP54" s="516"/>
      <c r="GFQ54" s="516"/>
      <c r="GFR54" s="516"/>
      <c r="GFS54" s="516"/>
      <c r="GFT54" s="516"/>
      <c r="GFU54" s="516"/>
      <c r="GFV54" s="516"/>
      <c r="GFW54" s="516"/>
      <c r="GFX54" s="516"/>
      <c r="GFY54" s="516"/>
      <c r="GFZ54" s="516"/>
      <c r="GGA54" s="516"/>
      <c r="GGB54" s="516"/>
      <c r="GGC54" s="516"/>
      <c r="GGD54" s="516"/>
      <c r="GGE54" s="516"/>
      <c r="GGF54" s="516"/>
      <c r="GGG54" s="516"/>
      <c r="GGH54" s="516"/>
      <c r="GGI54" s="516"/>
      <c r="GGJ54" s="516"/>
      <c r="GGK54" s="516"/>
      <c r="GGL54" s="516"/>
      <c r="GGM54" s="516"/>
      <c r="GGN54" s="516"/>
      <c r="GGO54" s="516"/>
      <c r="GGP54" s="516"/>
      <c r="GGQ54" s="516"/>
      <c r="GGR54" s="516"/>
      <c r="GGS54" s="516"/>
      <c r="GGT54" s="516"/>
      <c r="GGU54" s="516"/>
      <c r="GGV54" s="516"/>
      <c r="GGW54" s="516"/>
      <c r="GGX54" s="516"/>
      <c r="GGY54" s="516"/>
      <c r="GGZ54" s="516"/>
      <c r="GHA54" s="516"/>
      <c r="GHB54" s="516"/>
      <c r="GHC54" s="516"/>
      <c r="GHD54" s="516"/>
      <c r="GHE54" s="516"/>
      <c r="GHF54" s="516"/>
      <c r="GHG54" s="516"/>
      <c r="GHH54" s="516"/>
      <c r="GHI54" s="516"/>
      <c r="GHJ54" s="516"/>
      <c r="GHK54" s="516"/>
      <c r="GHL54" s="516"/>
      <c r="GHM54" s="516"/>
      <c r="GHN54" s="516"/>
      <c r="GHO54" s="516"/>
      <c r="GHP54" s="516"/>
      <c r="GHQ54" s="516"/>
      <c r="GHR54" s="516"/>
      <c r="GHS54" s="516"/>
      <c r="GHT54" s="516"/>
      <c r="GHU54" s="516"/>
      <c r="GHV54" s="516"/>
      <c r="GHW54" s="516"/>
      <c r="GHX54" s="516"/>
      <c r="GHY54" s="516"/>
      <c r="GHZ54" s="516"/>
      <c r="GIA54" s="516"/>
      <c r="GIB54" s="516"/>
      <c r="GIC54" s="516"/>
      <c r="GID54" s="516"/>
      <c r="GIE54" s="516"/>
      <c r="GIF54" s="516"/>
      <c r="GIG54" s="516"/>
      <c r="GIH54" s="516"/>
      <c r="GII54" s="516"/>
      <c r="GIJ54" s="516"/>
      <c r="GIK54" s="516"/>
      <c r="GIL54" s="516"/>
      <c r="GIM54" s="516"/>
      <c r="GIN54" s="516"/>
      <c r="GIO54" s="516"/>
      <c r="GIP54" s="516"/>
      <c r="GIQ54" s="516"/>
      <c r="GIR54" s="516"/>
      <c r="GIS54" s="516"/>
      <c r="GIT54" s="516"/>
      <c r="GIU54" s="516"/>
      <c r="GIV54" s="516"/>
      <c r="GIW54" s="516"/>
      <c r="GIX54" s="516"/>
      <c r="GIY54" s="516"/>
      <c r="GIZ54" s="516"/>
      <c r="GJA54" s="516"/>
      <c r="GJB54" s="516"/>
      <c r="GJC54" s="516"/>
      <c r="GJD54" s="516"/>
      <c r="GJE54" s="516"/>
      <c r="GJF54" s="516"/>
      <c r="GJG54" s="516"/>
      <c r="GJH54" s="516"/>
      <c r="GJI54" s="516"/>
      <c r="GJJ54" s="516"/>
      <c r="GJK54" s="516"/>
      <c r="GJL54" s="516"/>
      <c r="GJM54" s="516"/>
      <c r="GJN54" s="516"/>
      <c r="GJO54" s="516"/>
      <c r="GJP54" s="516"/>
      <c r="GJQ54" s="516"/>
      <c r="GJR54" s="516"/>
      <c r="GJS54" s="516"/>
      <c r="GJT54" s="516"/>
      <c r="GJU54" s="516"/>
      <c r="GJV54" s="516"/>
      <c r="GJW54" s="516"/>
      <c r="GJX54" s="516"/>
      <c r="GJY54" s="516"/>
      <c r="GJZ54" s="516"/>
      <c r="GKA54" s="516"/>
      <c r="GKB54" s="516"/>
      <c r="GKC54" s="516"/>
      <c r="GKD54" s="516"/>
      <c r="GKE54" s="516"/>
      <c r="GKF54" s="516"/>
      <c r="GKG54" s="516"/>
      <c r="GKH54" s="516"/>
      <c r="GKI54" s="516"/>
      <c r="GKJ54" s="516"/>
      <c r="GKK54" s="516"/>
      <c r="GKL54" s="516"/>
      <c r="GKM54" s="516"/>
      <c r="GKN54" s="516"/>
      <c r="GKO54" s="516"/>
      <c r="GKP54" s="516"/>
      <c r="GKQ54" s="516"/>
      <c r="GKR54" s="516"/>
      <c r="GKS54" s="516"/>
      <c r="GKT54" s="516"/>
      <c r="GKU54" s="516"/>
      <c r="GKV54" s="516"/>
      <c r="GKW54" s="516"/>
      <c r="GKX54" s="516"/>
      <c r="GKY54" s="516"/>
      <c r="GKZ54" s="516"/>
      <c r="GLA54" s="516"/>
      <c r="GLB54" s="516"/>
      <c r="GLC54" s="516"/>
      <c r="GLD54" s="516"/>
      <c r="GLE54" s="516"/>
      <c r="GLF54" s="516"/>
      <c r="GLG54" s="516"/>
      <c r="GLH54" s="516"/>
      <c r="GLI54" s="516"/>
      <c r="GLJ54" s="516"/>
      <c r="GLK54" s="516"/>
      <c r="GLL54" s="516"/>
      <c r="GLM54" s="516"/>
      <c r="GLN54" s="516"/>
      <c r="GLO54" s="516"/>
      <c r="GLP54" s="516"/>
      <c r="GLQ54" s="516"/>
      <c r="GLR54" s="516"/>
      <c r="GLS54" s="516"/>
      <c r="GLT54" s="516"/>
      <c r="GLU54" s="516"/>
      <c r="GLV54" s="516"/>
      <c r="GLW54" s="516"/>
      <c r="GLX54" s="516"/>
      <c r="GLY54" s="516"/>
      <c r="GLZ54" s="516"/>
      <c r="GMA54" s="516"/>
      <c r="GMB54" s="516"/>
      <c r="GMC54" s="516"/>
      <c r="GMD54" s="516"/>
      <c r="GME54" s="516"/>
      <c r="GMF54" s="516"/>
      <c r="GMG54" s="516"/>
      <c r="GMH54" s="516"/>
      <c r="GMI54" s="516"/>
      <c r="GMJ54" s="516"/>
      <c r="GMK54" s="516"/>
      <c r="GML54" s="516"/>
      <c r="GMM54" s="516"/>
      <c r="GMN54" s="516"/>
      <c r="GMO54" s="516"/>
      <c r="GMP54" s="516"/>
      <c r="GMQ54" s="516"/>
      <c r="GMR54" s="516"/>
      <c r="GMS54" s="516"/>
      <c r="GMT54" s="516"/>
      <c r="GMU54" s="516"/>
      <c r="GMV54" s="516"/>
      <c r="GMW54" s="516"/>
      <c r="GMX54" s="516"/>
      <c r="GMY54" s="516"/>
      <c r="GMZ54" s="516"/>
      <c r="GNA54" s="516"/>
      <c r="GNB54" s="516"/>
      <c r="GNC54" s="516"/>
      <c r="GND54" s="516"/>
      <c r="GNE54" s="516"/>
      <c r="GNF54" s="516"/>
      <c r="GNG54" s="516"/>
      <c r="GNH54" s="516"/>
      <c r="GNI54" s="516"/>
      <c r="GNJ54" s="516"/>
      <c r="GNK54" s="516"/>
      <c r="GNL54" s="516"/>
      <c r="GNM54" s="516"/>
      <c r="GNN54" s="516"/>
      <c r="GNO54" s="516"/>
      <c r="GNP54" s="516"/>
      <c r="GNQ54" s="516"/>
      <c r="GNR54" s="516"/>
      <c r="GNS54" s="516"/>
      <c r="GNT54" s="516"/>
      <c r="GNU54" s="516"/>
      <c r="GNV54" s="516"/>
      <c r="GNW54" s="516"/>
      <c r="GNX54" s="516"/>
      <c r="GNY54" s="516"/>
      <c r="GNZ54" s="516"/>
      <c r="GOA54" s="516"/>
      <c r="GOB54" s="516"/>
      <c r="GOC54" s="516"/>
      <c r="GOD54" s="516"/>
      <c r="GOE54" s="516"/>
      <c r="GOF54" s="516"/>
      <c r="GOG54" s="516"/>
      <c r="GOH54" s="516"/>
      <c r="GOI54" s="516"/>
      <c r="GOJ54" s="516"/>
      <c r="GOK54" s="516"/>
      <c r="GOL54" s="516"/>
      <c r="GOM54" s="516"/>
      <c r="GON54" s="516"/>
      <c r="GOO54" s="516"/>
      <c r="GOP54" s="516"/>
      <c r="GOQ54" s="516"/>
      <c r="GOR54" s="516"/>
      <c r="GOS54" s="516"/>
      <c r="GOT54" s="516"/>
      <c r="GOU54" s="516"/>
      <c r="GOV54" s="516"/>
      <c r="GOW54" s="516"/>
      <c r="GOX54" s="516"/>
      <c r="GOY54" s="516"/>
      <c r="GOZ54" s="516"/>
      <c r="GPA54" s="516"/>
      <c r="GPB54" s="516"/>
      <c r="GPC54" s="516"/>
      <c r="GPD54" s="516"/>
      <c r="GPE54" s="516"/>
      <c r="GPF54" s="516"/>
      <c r="GPG54" s="516"/>
      <c r="GPH54" s="516"/>
      <c r="GPI54" s="516"/>
      <c r="GPJ54" s="516"/>
      <c r="GPK54" s="516"/>
      <c r="GPL54" s="516"/>
      <c r="GPM54" s="516"/>
      <c r="GPN54" s="516"/>
      <c r="GPO54" s="516"/>
      <c r="GPP54" s="516"/>
      <c r="GPQ54" s="516"/>
      <c r="GPR54" s="516"/>
      <c r="GPS54" s="516"/>
      <c r="GPT54" s="516"/>
      <c r="GPU54" s="516"/>
      <c r="GPV54" s="516"/>
      <c r="GPW54" s="516"/>
      <c r="GPX54" s="516"/>
      <c r="GPY54" s="516"/>
      <c r="GPZ54" s="516"/>
      <c r="GQA54" s="516"/>
      <c r="GQB54" s="516"/>
      <c r="GQC54" s="516"/>
      <c r="GQD54" s="516"/>
      <c r="GQE54" s="516"/>
      <c r="GQF54" s="516"/>
      <c r="GQG54" s="516"/>
      <c r="GQH54" s="516"/>
      <c r="GQI54" s="516"/>
      <c r="GQJ54" s="516"/>
      <c r="GQK54" s="516"/>
      <c r="GQL54" s="516"/>
      <c r="GQM54" s="516"/>
      <c r="GQN54" s="516"/>
      <c r="GQO54" s="516"/>
      <c r="GQP54" s="516"/>
      <c r="GQQ54" s="516"/>
      <c r="GQR54" s="516"/>
      <c r="GQS54" s="516"/>
      <c r="GQT54" s="516"/>
      <c r="GQU54" s="516"/>
      <c r="GQV54" s="516"/>
      <c r="GQW54" s="516"/>
      <c r="GQX54" s="516"/>
      <c r="GQY54" s="516"/>
      <c r="GQZ54" s="516"/>
      <c r="GRA54" s="516"/>
      <c r="GRB54" s="516"/>
      <c r="GRC54" s="516"/>
      <c r="GRD54" s="516"/>
      <c r="GRE54" s="516"/>
      <c r="GRF54" s="516"/>
      <c r="GRG54" s="516"/>
      <c r="GRH54" s="516"/>
      <c r="GRI54" s="516"/>
      <c r="GRJ54" s="516"/>
      <c r="GRK54" s="516"/>
      <c r="GRL54" s="516"/>
      <c r="GRM54" s="516"/>
      <c r="GRN54" s="516"/>
      <c r="GRO54" s="516"/>
      <c r="GRP54" s="516"/>
      <c r="GRQ54" s="516"/>
      <c r="GRR54" s="516"/>
      <c r="GRS54" s="516"/>
      <c r="GRT54" s="516"/>
      <c r="GRU54" s="516"/>
      <c r="GRV54" s="516"/>
      <c r="GRW54" s="516"/>
      <c r="GRX54" s="516"/>
      <c r="GRY54" s="516"/>
      <c r="GRZ54" s="516"/>
      <c r="GSA54" s="516"/>
      <c r="GSB54" s="516"/>
      <c r="GSC54" s="516"/>
      <c r="GSD54" s="516"/>
      <c r="GSE54" s="516"/>
      <c r="GSF54" s="516"/>
      <c r="GSG54" s="516"/>
      <c r="GSH54" s="516"/>
      <c r="GSI54" s="516"/>
      <c r="GSJ54" s="516"/>
      <c r="GSK54" s="516"/>
      <c r="GSL54" s="516"/>
      <c r="GSM54" s="516"/>
      <c r="GSN54" s="516"/>
      <c r="GSO54" s="516"/>
      <c r="GSP54" s="516"/>
      <c r="GSQ54" s="516"/>
      <c r="GSR54" s="516"/>
      <c r="GSS54" s="516"/>
      <c r="GST54" s="516"/>
      <c r="GSU54" s="516"/>
      <c r="GSV54" s="516"/>
      <c r="GSW54" s="516"/>
      <c r="GSX54" s="516"/>
      <c r="GSY54" s="516"/>
      <c r="GSZ54" s="516"/>
      <c r="GTA54" s="516"/>
      <c r="GTB54" s="516"/>
      <c r="GTC54" s="516"/>
      <c r="GTD54" s="516"/>
      <c r="GTE54" s="516"/>
      <c r="GTF54" s="516"/>
      <c r="GTG54" s="516"/>
      <c r="GTH54" s="516"/>
      <c r="GTI54" s="516"/>
      <c r="GTJ54" s="516"/>
      <c r="GTK54" s="516"/>
      <c r="GTL54" s="516"/>
      <c r="GTM54" s="516"/>
      <c r="GTN54" s="516"/>
      <c r="GTO54" s="516"/>
      <c r="GTP54" s="516"/>
      <c r="GTQ54" s="516"/>
      <c r="GTR54" s="516"/>
      <c r="GTS54" s="516"/>
      <c r="GTT54" s="516"/>
      <c r="GTU54" s="516"/>
      <c r="GTV54" s="516"/>
      <c r="GTW54" s="516"/>
      <c r="GTX54" s="516"/>
      <c r="GTY54" s="516"/>
      <c r="GTZ54" s="516"/>
      <c r="GUA54" s="516"/>
      <c r="GUB54" s="516"/>
      <c r="GUC54" s="516"/>
      <c r="GUD54" s="516"/>
      <c r="GUE54" s="516"/>
      <c r="GUF54" s="516"/>
      <c r="GUG54" s="516"/>
      <c r="GUH54" s="516"/>
      <c r="GUI54" s="516"/>
      <c r="GUJ54" s="516"/>
      <c r="GUK54" s="516"/>
      <c r="GUL54" s="516"/>
      <c r="GUM54" s="516"/>
      <c r="GUN54" s="516"/>
      <c r="GUO54" s="516"/>
      <c r="GUP54" s="516"/>
      <c r="GUQ54" s="516"/>
      <c r="GUR54" s="516"/>
      <c r="GUS54" s="516"/>
      <c r="GUT54" s="516"/>
      <c r="GUU54" s="516"/>
      <c r="GUV54" s="516"/>
      <c r="GUW54" s="516"/>
      <c r="GUX54" s="516"/>
      <c r="GUY54" s="516"/>
      <c r="GUZ54" s="516"/>
      <c r="GVA54" s="516"/>
      <c r="GVB54" s="516"/>
      <c r="GVC54" s="516"/>
      <c r="GVD54" s="516"/>
      <c r="GVE54" s="516"/>
      <c r="GVF54" s="516"/>
      <c r="GVG54" s="516"/>
      <c r="GVH54" s="516"/>
      <c r="GVI54" s="516"/>
      <c r="GVJ54" s="516"/>
      <c r="GVK54" s="516"/>
      <c r="GVL54" s="516"/>
      <c r="GVM54" s="516"/>
      <c r="GVN54" s="516"/>
      <c r="GVO54" s="516"/>
      <c r="GVP54" s="516"/>
      <c r="GVQ54" s="516"/>
      <c r="GVR54" s="516"/>
      <c r="GVS54" s="516"/>
      <c r="GVT54" s="516"/>
      <c r="GVU54" s="516"/>
      <c r="GVV54" s="516"/>
      <c r="GVW54" s="516"/>
      <c r="GVX54" s="516"/>
      <c r="GVY54" s="516"/>
      <c r="GVZ54" s="516"/>
      <c r="GWA54" s="516"/>
      <c r="GWB54" s="516"/>
      <c r="GWC54" s="516"/>
      <c r="GWD54" s="516"/>
      <c r="GWE54" s="516"/>
      <c r="GWF54" s="516"/>
      <c r="GWG54" s="516"/>
      <c r="GWH54" s="516"/>
      <c r="GWI54" s="516"/>
      <c r="GWJ54" s="516"/>
      <c r="GWK54" s="516"/>
      <c r="GWL54" s="516"/>
      <c r="GWM54" s="516"/>
      <c r="GWN54" s="516"/>
      <c r="GWO54" s="516"/>
      <c r="GWP54" s="516"/>
      <c r="GWQ54" s="516"/>
      <c r="GWR54" s="516"/>
      <c r="GWS54" s="516"/>
      <c r="GWT54" s="516"/>
      <c r="GWU54" s="516"/>
      <c r="GWV54" s="516"/>
      <c r="GWW54" s="516"/>
      <c r="GWX54" s="516"/>
      <c r="GWY54" s="516"/>
      <c r="GWZ54" s="516"/>
      <c r="GXA54" s="516"/>
      <c r="GXB54" s="516"/>
      <c r="GXC54" s="516"/>
      <c r="GXD54" s="516"/>
      <c r="GXE54" s="516"/>
      <c r="GXF54" s="516"/>
      <c r="GXG54" s="516"/>
      <c r="GXH54" s="516"/>
      <c r="GXI54" s="516"/>
      <c r="GXJ54" s="516"/>
      <c r="GXK54" s="516"/>
      <c r="GXL54" s="516"/>
      <c r="GXM54" s="516"/>
      <c r="GXN54" s="516"/>
      <c r="GXO54" s="516"/>
      <c r="GXP54" s="516"/>
      <c r="GXQ54" s="516"/>
      <c r="GXR54" s="516"/>
      <c r="GXS54" s="516"/>
      <c r="GXT54" s="516"/>
      <c r="GXU54" s="516"/>
      <c r="GXV54" s="516"/>
      <c r="GXW54" s="516"/>
      <c r="GXX54" s="516"/>
      <c r="GXY54" s="516"/>
      <c r="GXZ54" s="516"/>
      <c r="GYA54" s="516"/>
      <c r="GYB54" s="516"/>
      <c r="GYC54" s="516"/>
      <c r="GYD54" s="516"/>
      <c r="GYE54" s="516"/>
      <c r="GYF54" s="516"/>
      <c r="GYG54" s="516"/>
      <c r="GYH54" s="516"/>
      <c r="GYI54" s="516"/>
      <c r="GYJ54" s="516"/>
      <c r="GYK54" s="516"/>
      <c r="GYL54" s="516"/>
      <c r="GYM54" s="516"/>
      <c r="GYN54" s="516"/>
      <c r="GYO54" s="516"/>
      <c r="GYP54" s="516"/>
      <c r="GYQ54" s="516"/>
      <c r="GYR54" s="516"/>
      <c r="GYS54" s="516"/>
      <c r="GYT54" s="516"/>
      <c r="GYU54" s="516"/>
      <c r="GYV54" s="516"/>
      <c r="GYW54" s="516"/>
      <c r="GYX54" s="516"/>
      <c r="GYY54" s="516"/>
      <c r="GYZ54" s="516"/>
      <c r="GZA54" s="516"/>
      <c r="GZB54" s="516"/>
      <c r="GZC54" s="516"/>
      <c r="GZD54" s="516"/>
      <c r="GZE54" s="516"/>
      <c r="GZF54" s="516"/>
      <c r="GZG54" s="516"/>
      <c r="GZH54" s="516"/>
      <c r="GZI54" s="516"/>
      <c r="GZJ54" s="516"/>
      <c r="GZK54" s="516"/>
      <c r="GZL54" s="516"/>
      <c r="GZM54" s="516"/>
      <c r="GZN54" s="516"/>
      <c r="GZO54" s="516"/>
      <c r="GZP54" s="516"/>
      <c r="GZQ54" s="516"/>
      <c r="GZR54" s="516"/>
      <c r="GZS54" s="516"/>
      <c r="GZT54" s="516"/>
      <c r="GZU54" s="516"/>
      <c r="GZV54" s="516"/>
      <c r="GZW54" s="516"/>
      <c r="GZX54" s="516"/>
      <c r="GZY54" s="516"/>
      <c r="GZZ54" s="516"/>
      <c r="HAA54" s="516"/>
      <c r="HAB54" s="516"/>
      <c r="HAC54" s="516"/>
      <c r="HAD54" s="516"/>
      <c r="HAE54" s="516"/>
      <c r="HAF54" s="516"/>
      <c r="HAG54" s="516"/>
      <c r="HAH54" s="516"/>
      <c r="HAI54" s="516"/>
      <c r="HAJ54" s="516"/>
      <c r="HAK54" s="516"/>
      <c r="HAL54" s="516"/>
      <c r="HAM54" s="516"/>
      <c r="HAN54" s="516"/>
      <c r="HAO54" s="516"/>
      <c r="HAP54" s="516"/>
      <c r="HAQ54" s="516"/>
      <c r="HAR54" s="516"/>
      <c r="HAS54" s="516"/>
      <c r="HAT54" s="516"/>
      <c r="HAU54" s="516"/>
      <c r="HAV54" s="516"/>
      <c r="HAW54" s="516"/>
      <c r="HAX54" s="516"/>
      <c r="HAY54" s="516"/>
      <c r="HAZ54" s="516"/>
      <c r="HBA54" s="516"/>
      <c r="HBB54" s="516"/>
      <c r="HBC54" s="516"/>
      <c r="HBD54" s="516"/>
      <c r="HBE54" s="516"/>
      <c r="HBF54" s="516"/>
      <c r="HBG54" s="516"/>
      <c r="HBH54" s="516"/>
      <c r="HBI54" s="516"/>
      <c r="HBJ54" s="516"/>
      <c r="HBK54" s="516"/>
      <c r="HBL54" s="516"/>
      <c r="HBM54" s="516"/>
      <c r="HBN54" s="516"/>
      <c r="HBO54" s="516"/>
      <c r="HBP54" s="516"/>
      <c r="HBQ54" s="516"/>
      <c r="HBR54" s="516"/>
      <c r="HBS54" s="516"/>
      <c r="HBT54" s="516"/>
      <c r="HBU54" s="516"/>
      <c r="HBV54" s="516"/>
      <c r="HBW54" s="516"/>
      <c r="HBX54" s="516"/>
      <c r="HBY54" s="516"/>
      <c r="HBZ54" s="516"/>
      <c r="HCA54" s="516"/>
      <c r="HCB54" s="516"/>
      <c r="HCC54" s="516"/>
      <c r="HCD54" s="516"/>
      <c r="HCE54" s="516"/>
      <c r="HCF54" s="516"/>
      <c r="HCG54" s="516"/>
      <c r="HCH54" s="516"/>
      <c r="HCI54" s="516"/>
      <c r="HCJ54" s="516"/>
      <c r="HCK54" s="516"/>
      <c r="HCL54" s="516"/>
      <c r="HCM54" s="516"/>
      <c r="HCN54" s="516"/>
      <c r="HCO54" s="516"/>
      <c r="HCP54" s="516"/>
      <c r="HCQ54" s="516"/>
      <c r="HCR54" s="516"/>
      <c r="HCS54" s="516"/>
      <c r="HCT54" s="516"/>
      <c r="HCU54" s="516"/>
      <c r="HCV54" s="516"/>
      <c r="HCW54" s="516"/>
      <c r="HCX54" s="516"/>
      <c r="HCY54" s="516"/>
      <c r="HCZ54" s="516"/>
      <c r="HDA54" s="516"/>
      <c r="HDB54" s="516"/>
      <c r="HDC54" s="516"/>
      <c r="HDD54" s="516"/>
      <c r="HDE54" s="516"/>
      <c r="HDF54" s="516"/>
      <c r="HDG54" s="516"/>
      <c r="HDH54" s="516"/>
      <c r="HDI54" s="516"/>
      <c r="HDJ54" s="516"/>
      <c r="HDK54" s="516"/>
      <c r="HDL54" s="516"/>
      <c r="HDM54" s="516"/>
      <c r="HDN54" s="516"/>
      <c r="HDO54" s="516"/>
      <c r="HDP54" s="516"/>
      <c r="HDQ54" s="516"/>
      <c r="HDR54" s="516"/>
      <c r="HDS54" s="516"/>
      <c r="HDT54" s="516"/>
      <c r="HDU54" s="516"/>
      <c r="HDV54" s="516"/>
      <c r="HDW54" s="516"/>
      <c r="HDX54" s="516"/>
      <c r="HDY54" s="516"/>
      <c r="HDZ54" s="516"/>
      <c r="HEA54" s="516"/>
      <c r="HEB54" s="516"/>
      <c r="HEC54" s="516"/>
      <c r="HED54" s="516"/>
      <c r="HEE54" s="516"/>
      <c r="HEF54" s="516"/>
      <c r="HEG54" s="516"/>
      <c r="HEH54" s="516"/>
      <c r="HEI54" s="516"/>
      <c r="HEJ54" s="516"/>
      <c r="HEK54" s="516"/>
      <c r="HEL54" s="516"/>
      <c r="HEM54" s="516"/>
      <c r="HEN54" s="516"/>
      <c r="HEO54" s="516"/>
      <c r="HEP54" s="516"/>
      <c r="HEQ54" s="516"/>
      <c r="HER54" s="516"/>
      <c r="HES54" s="516"/>
      <c r="HET54" s="516"/>
      <c r="HEU54" s="516"/>
      <c r="HEV54" s="516"/>
      <c r="HEW54" s="516"/>
      <c r="HEX54" s="516"/>
      <c r="HEY54" s="516"/>
      <c r="HEZ54" s="516"/>
      <c r="HFA54" s="516"/>
      <c r="HFB54" s="516"/>
      <c r="HFC54" s="516"/>
      <c r="HFD54" s="516"/>
      <c r="HFE54" s="516"/>
      <c r="HFF54" s="516"/>
      <c r="HFG54" s="516"/>
      <c r="HFH54" s="516"/>
      <c r="HFI54" s="516"/>
      <c r="HFJ54" s="516"/>
      <c r="HFK54" s="516"/>
      <c r="HFL54" s="516"/>
      <c r="HFM54" s="516"/>
      <c r="HFN54" s="516"/>
      <c r="HFO54" s="516"/>
      <c r="HFP54" s="516"/>
      <c r="HFQ54" s="516"/>
      <c r="HFR54" s="516"/>
      <c r="HFS54" s="516"/>
      <c r="HFT54" s="516"/>
      <c r="HFU54" s="516"/>
      <c r="HFV54" s="516"/>
      <c r="HFW54" s="516"/>
      <c r="HFX54" s="516"/>
      <c r="HFY54" s="516"/>
      <c r="HFZ54" s="516"/>
      <c r="HGA54" s="516"/>
      <c r="HGB54" s="516"/>
      <c r="HGC54" s="516"/>
      <c r="HGD54" s="516"/>
      <c r="HGE54" s="516"/>
      <c r="HGF54" s="516"/>
      <c r="HGG54" s="516"/>
      <c r="HGH54" s="516"/>
      <c r="HGI54" s="516"/>
      <c r="HGJ54" s="516"/>
      <c r="HGK54" s="516"/>
      <c r="HGL54" s="516"/>
      <c r="HGM54" s="516"/>
      <c r="HGN54" s="516"/>
      <c r="HGO54" s="516"/>
      <c r="HGP54" s="516"/>
      <c r="HGQ54" s="516"/>
      <c r="HGR54" s="516"/>
      <c r="HGS54" s="516"/>
      <c r="HGT54" s="516"/>
      <c r="HGU54" s="516"/>
      <c r="HGV54" s="516"/>
      <c r="HGW54" s="516"/>
      <c r="HGX54" s="516"/>
      <c r="HGY54" s="516"/>
      <c r="HGZ54" s="516"/>
      <c r="HHA54" s="516"/>
      <c r="HHB54" s="516"/>
      <c r="HHC54" s="516"/>
      <c r="HHD54" s="516"/>
      <c r="HHE54" s="516"/>
      <c r="HHF54" s="516"/>
      <c r="HHG54" s="516"/>
      <c r="HHH54" s="516"/>
      <c r="HHI54" s="516"/>
      <c r="HHJ54" s="516"/>
      <c r="HHK54" s="516"/>
      <c r="HHL54" s="516"/>
      <c r="HHM54" s="516"/>
      <c r="HHN54" s="516"/>
      <c r="HHO54" s="516"/>
      <c r="HHP54" s="516"/>
      <c r="HHQ54" s="516"/>
      <c r="HHR54" s="516"/>
      <c r="HHS54" s="516"/>
      <c r="HHT54" s="516"/>
      <c r="HHU54" s="516"/>
      <c r="HHV54" s="516"/>
      <c r="HHW54" s="516"/>
      <c r="HHX54" s="516"/>
      <c r="HHY54" s="516"/>
      <c r="HHZ54" s="516"/>
      <c r="HIA54" s="516"/>
      <c r="HIB54" s="516"/>
      <c r="HIC54" s="516"/>
      <c r="HID54" s="516"/>
      <c r="HIE54" s="516"/>
      <c r="HIF54" s="516"/>
      <c r="HIG54" s="516"/>
      <c r="HIH54" s="516"/>
      <c r="HII54" s="516"/>
      <c r="HIJ54" s="516"/>
      <c r="HIK54" s="516"/>
      <c r="HIL54" s="516"/>
      <c r="HIM54" s="516"/>
      <c r="HIN54" s="516"/>
      <c r="HIO54" s="516"/>
      <c r="HIP54" s="516"/>
      <c r="HIQ54" s="516"/>
      <c r="HIR54" s="516"/>
      <c r="HIS54" s="516"/>
      <c r="HIT54" s="516"/>
      <c r="HIU54" s="516"/>
      <c r="HIV54" s="516"/>
      <c r="HIW54" s="516"/>
      <c r="HIX54" s="516"/>
      <c r="HIY54" s="516"/>
      <c r="HIZ54" s="516"/>
      <c r="HJA54" s="516"/>
      <c r="HJB54" s="516"/>
      <c r="HJC54" s="516"/>
      <c r="HJD54" s="516"/>
      <c r="HJE54" s="516"/>
      <c r="HJF54" s="516"/>
      <c r="HJG54" s="516"/>
      <c r="HJH54" s="516"/>
      <c r="HJI54" s="516"/>
      <c r="HJJ54" s="516"/>
      <c r="HJK54" s="516"/>
      <c r="HJL54" s="516"/>
      <c r="HJM54" s="516"/>
      <c r="HJN54" s="516"/>
      <c r="HJO54" s="516"/>
      <c r="HJP54" s="516"/>
      <c r="HJQ54" s="516"/>
      <c r="HJR54" s="516"/>
      <c r="HJS54" s="516"/>
      <c r="HJT54" s="516"/>
      <c r="HJU54" s="516"/>
      <c r="HJV54" s="516"/>
      <c r="HJW54" s="516"/>
      <c r="HJX54" s="516"/>
      <c r="HJY54" s="516"/>
      <c r="HJZ54" s="516"/>
      <c r="HKA54" s="516"/>
      <c r="HKB54" s="516"/>
      <c r="HKC54" s="516"/>
      <c r="HKD54" s="516"/>
      <c r="HKE54" s="516"/>
      <c r="HKF54" s="516"/>
      <c r="HKG54" s="516"/>
      <c r="HKH54" s="516"/>
      <c r="HKI54" s="516"/>
      <c r="HKJ54" s="516"/>
      <c r="HKK54" s="516"/>
      <c r="HKL54" s="516"/>
      <c r="HKM54" s="516"/>
      <c r="HKN54" s="516"/>
      <c r="HKO54" s="516"/>
      <c r="HKP54" s="516"/>
      <c r="HKQ54" s="516"/>
      <c r="HKR54" s="516"/>
      <c r="HKS54" s="516"/>
      <c r="HKT54" s="516"/>
      <c r="HKU54" s="516"/>
      <c r="HKV54" s="516"/>
      <c r="HKW54" s="516"/>
      <c r="HKX54" s="516"/>
      <c r="HKY54" s="516"/>
      <c r="HKZ54" s="516"/>
      <c r="HLA54" s="516"/>
      <c r="HLB54" s="516"/>
      <c r="HLC54" s="516"/>
      <c r="HLD54" s="516"/>
      <c r="HLE54" s="516"/>
      <c r="HLF54" s="516"/>
      <c r="HLG54" s="516"/>
      <c r="HLH54" s="516"/>
      <c r="HLI54" s="516"/>
      <c r="HLJ54" s="516"/>
      <c r="HLK54" s="516"/>
      <c r="HLL54" s="516"/>
      <c r="HLM54" s="516"/>
      <c r="HLN54" s="516"/>
      <c r="HLO54" s="516"/>
      <c r="HLP54" s="516"/>
      <c r="HLQ54" s="516"/>
      <c r="HLR54" s="516"/>
      <c r="HLS54" s="516"/>
      <c r="HLT54" s="516"/>
      <c r="HLU54" s="516"/>
      <c r="HLV54" s="516"/>
      <c r="HLW54" s="516"/>
      <c r="HLX54" s="516"/>
      <c r="HLY54" s="516"/>
      <c r="HLZ54" s="516"/>
      <c r="HMA54" s="516"/>
      <c r="HMB54" s="516"/>
      <c r="HMC54" s="516"/>
      <c r="HMD54" s="516"/>
      <c r="HME54" s="516"/>
      <c r="HMF54" s="516"/>
      <c r="HMG54" s="516"/>
      <c r="HMH54" s="516"/>
      <c r="HMI54" s="516"/>
      <c r="HMJ54" s="516"/>
      <c r="HMK54" s="516"/>
      <c r="HML54" s="516"/>
      <c r="HMM54" s="516"/>
      <c r="HMN54" s="516"/>
      <c r="HMO54" s="516"/>
      <c r="HMP54" s="516"/>
      <c r="HMQ54" s="516"/>
      <c r="HMR54" s="516"/>
      <c r="HMS54" s="516"/>
      <c r="HMT54" s="516"/>
      <c r="HMU54" s="516"/>
      <c r="HMV54" s="516"/>
      <c r="HMW54" s="516"/>
      <c r="HMX54" s="516"/>
      <c r="HMY54" s="516"/>
      <c r="HMZ54" s="516"/>
      <c r="HNA54" s="516"/>
      <c r="HNB54" s="516"/>
      <c r="HNC54" s="516"/>
      <c r="HND54" s="516"/>
      <c r="HNE54" s="516"/>
      <c r="HNF54" s="516"/>
      <c r="HNG54" s="516"/>
      <c r="HNH54" s="516"/>
      <c r="HNI54" s="516"/>
      <c r="HNJ54" s="516"/>
      <c r="HNK54" s="516"/>
      <c r="HNL54" s="516"/>
      <c r="HNM54" s="516"/>
      <c r="HNN54" s="516"/>
      <c r="HNO54" s="516"/>
      <c r="HNP54" s="516"/>
      <c r="HNQ54" s="516"/>
      <c r="HNR54" s="516"/>
      <c r="HNS54" s="516"/>
      <c r="HNT54" s="516"/>
      <c r="HNU54" s="516"/>
      <c r="HNV54" s="516"/>
      <c r="HNW54" s="516"/>
      <c r="HNX54" s="516"/>
      <c r="HNY54" s="516"/>
      <c r="HNZ54" s="516"/>
      <c r="HOA54" s="516"/>
      <c r="HOB54" s="516"/>
      <c r="HOC54" s="516"/>
      <c r="HOD54" s="516"/>
      <c r="HOE54" s="516"/>
      <c r="HOF54" s="516"/>
      <c r="HOG54" s="516"/>
      <c r="HOH54" s="516"/>
      <c r="HOI54" s="516"/>
      <c r="HOJ54" s="516"/>
      <c r="HOK54" s="516"/>
      <c r="HOL54" s="516"/>
      <c r="HOM54" s="516"/>
      <c r="HON54" s="516"/>
      <c r="HOO54" s="516"/>
      <c r="HOP54" s="516"/>
      <c r="HOQ54" s="516"/>
      <c r="HOR54" s="516"/>
      <c r="HOS54" s="516"/>
      <c r="HOT54" s="516"/>
      <c r="HOU54" s="516"/>
      <c r="HOV54" s="516"/>
      <c r="HOW54" s="516"/>
      <c r="HOX54" s="516"/>
      <c r="HOY54" s="516"/>
      <c r="HOZ54" s="516"/>
      <c r="HPA54" s="516"/>
      <c r="HPB54" s="516"/>
      <c r="HPC54" s="516"/>
      <c r="HPD54" s="516"/>
      <c r="HPE54" s="516"/>
      <c r="HPF54" s="516"/>
      <c r="HPG54" s="516"/>
      <c r="HPH54" s="516"/>
      <c r="HPI54" s="516"/>
      <c r="HPJ54" s="516"/>
      <c r="HPK54" s="516"/>
      <c r="HPL54" s="516"/>
      <c r="HPM54" s="516"/>
      <c r="HPN54" s="516"/>
      <c r="HPO54" s="516"/>
      <c r="HPP54" s="516"/>
      <c r="HPQ54" s="516"/>
      <c r="HPR54" s="516"/>
      <c r="HPS54" s="516"/>
      <c r="HPT54" s="516"/>
      <c r="HPU54" s="516"/>
      <c r="HPV54" s="516"/>
      <c r="HPW54" s="516"/>
      <c r="HPX54" s="516"/>
      <c r="HPY54" s="516"/>
      <c r="HPZ54" s="516"/>
      <c r="HQA54" s="516"/>
      <c r="HQB54" s="516"/>
      <c r="HQC54" s="516"/>
      <c r="HQD54" s="516"/>
      <c r="HQE54" s="516"/>
      <c r="HQF54" s="516"/>
      <c r="HQG54" s="516"/>
      <c r="HQH54" s="516"/>
      <c r="HQI54" s="516"/>
      <c r="HQJ54" s="516"/>
      <c r="HQK54" s="516"/>
      <c r="HQL54" s="516"/>
      <c r="HQM54" s="516"/>
      <c r="HQN54" s="516"/>
      <c r="HQO54" s="516"/>
      <c r="HQP54" s="516"/>
      <c r="HQQ54" s="516"/>
      <c r="HQR54" s="516"/>
      <c r="HQS54" s="516"/>
      <c r="HQT54" s="516"/>
      <c r="HQU54" s="516"/>
      <c r="HQV54" s="516"/>
      <c r="HQW54" s="516"/>
      <c r="HQX54" s="516"/>
      <c r="HQY54" s="516"/>
      <c r="HQZ54" s="516"/>
      <c r="HRA54" s="516"/>
      <c r="HRB54" s="516"/>
      <c r="HRC54" s="516"/>
      <c r="HRD54" s="516"/>
      <c r="HRE54" s="516"/>
      <c r="HRF54" s="516"/>
      <c r="HRG54" s="516"/>
      <c r="HRH54" s="516"/>
      <c r="HRI54" s="516"/>
      <c r="HRJ54" s="516"/>
      <c r="HRK54" s="516"/>
      <c r="HRL54" s="516"/>
      <c r="HRM54" s="516"/>
      <c r="HRN54" s="516"/>
      <c r="HRO54" s="516"/>
      <c r="HRP54" s="516"/>
      <c r="HRQ54" s="516"/>
      <c r="HRR54" s="516"/>
      <c r="HRS54" s="516"/>
      <c r="HRT54" s="516"/>
      <c r="HRU54" s="516"/>
      <c r="HRV54" s="516"/>
      <c r="HRW54" s="516"/>
      <c r="HRX54" s="516"/>
      <c r="HRY54" s="516"/>
      <c r="HRZ54" s="516"/>
      <c r="HSA54" s="516"/>
      <c r="HSB54" s="516"/>
      <c r="HSC54" s="516"/>
      <c r="HSD54" s="516"/>
      <c r="HSE54" s="516"/>
      <c r="HSF54" s="516"/>
      <c r="HSG54" s="516"/>
      <c r="HSH54" s="516"/>
      <c r="HSI54" s="516"/>
      <c r="HSJ54" s="516"/>
      <c r="HSK54" s="516"/>
      <c r="HSL54" s="516"/>
      <c r="HSM54" s="516"/>
      <c r="HSN54" s="516"/>
      <c r="HSO54" s="516"/>
      <c r="HSP54" s="516"/>
      <c r="HSQ54" s="516"/>
      <c r="HSR54" s="516"/>
      <c r="HSS54" s="516"/>
      <c r="HST54" s="516"/>
      <c r="HSU54" s="516"/>
      <c r="HSV54" s="516"/>
      <c r="HSW54" s="516"/>
      <c r="HSX54" s="516"/>
      <c r="HSY54" s="516"/>
      <c r="HSZ54" s="516"/>
      <c r="HTA54" s="516"/>
      <c r="HTB54" s="516"/>
      <c r="HTC54" s="516"/>
      <c r="HTD54" s="516"/>
      <c r="HTE54" s="516"/>
      <c r="HTF54" s="516"/>
      <c r="HTG54" s="516"/>
      <c r="HTH54" s="516"/>
      <c r="HTI54" s="516"/>
      <c r="HTJ54" s="516"/>
      <c r="HTK54" s="516"/>
      <c r="HTL54" s="516"/>
      <c r="HTM54" s="516"/>
      <c r="HTN54" s="516"/>
      <c r="HTO54" s="516"/>
      <c r="HTP54" s="516"/>
      <c r="HTQ54" s="516"/>
      <c r="HTR54" s="516"/>
      <c r="HTS54" s="516"/>
      <c r="HTT54" s="516"/>
      <c r="HTU54" s="516"/>
      <c r="HTV54" s="516"/>
      <c r="HTW54" s="516"/>
      <c r="HTX54" s="516"/>
      <c r="HTY54" s="516"/>
      <c r="HTZ54" s="516"/>
      <c r="HUA54" s="516"/>
      <c r="HUB54" s="516"/>
      <c r="HUC54" s="516"/>
      <c r="HUD54" s="516"/>
      <c r="HUE54" s="516"/>
      <c r="HUF54" s="516"/>
      <c r="HUG54" s="516"/>
      <c r="HUH54" s="516"/>
      <c r="HUI54" s="516"/>
      <c r="HUJ54" s="516"/>
      <c r="HUK54" s="516"/>
      <c r="HUL54" s="516"/>
      <c r="HUM54" s="516"/>
      <c r="HUN54" s="516"/>
      <c r="HUO54" s="516"/>
      <c r="HUP54" s="516"/>
      <c r="HUQ54" s="516"/>
      <c r="HUR54" s="516"/>
      <c r="HUS54" s="516"/>
      <c r="HUT54" s="516"/>
      <c r="HUU54" s="516"/>
      <c r="HUV54" s="516"/>
      <c r="HUW54" s="516"/>
      <c r="HUX54" s="516"/>
      <c r="HUY54" s="516"/>
      <c r="HUZ54" s="516"/>
      <c r="HVA54" s="516"/>
      <c r="HVB54" s="516"/>
      <c r="HVC54" s="516"/>
      <c r="HVD54" s="516"/>
      <c r="HVE54" s="516"/>
      <c r="HVF54" s="516"/>
      <c r="HVG54" s="516"/>
      <c r="HVH54" s="516"/>
      <c r="HVI54" s="516"/>
      <c r="HVJ54" s="516"/>
      <c r="HVK54" s="516"/>
      <c r="HVL54" s="516"/>
      <c r="HVM54" s="516"/>
      <c r="HVN54" s="516"/>
      <c r="HVO54" s="516"/>
      <c r="HVP54" s="516"/>
      <c r="HVQ54" s="516"/>
      <c r="HVR54" s="516"/>
      <c r="HVS54" s="516"/>
      <c r="HVT54" s="516"/>
      <c r="HVU54" s="516"/>
      <c r="HVV54" s="516"/>
      <c r="HVW54" s="516"/>
      <c r="HVX54" s="516"/>
      <c r="HVY54" s="516"/>
      <c r="HVZ54" s="516"/>
      <c r="HWA54" s="516"/>
      <c r="HWB54" s="516"/>
      <c r="HWC54" s="516"/>
      <c r="HWD54" s="516"/>
      <c r="HWE54" s="516"/>
      <c r="HWF54" s="516"/>
      <c r="HWG54" s="516"/>
      <c r="HWH54" s="516"/>
      <c r="HWI54" s="516"/>
      <c r="HWJ54" s="516"/>
      <c r="HWK54" s="516"/>
      <c r="HWL54" s="516"/>
      <c r="HWM54" s="516"/>
      <c r="HWN54" s="516"/>
      <c r="HWO54" s="516"/>
      <c r="HWP54" s="516"/>
      <c r="HWQ54" s="516"/>
      <c r="HWR54" s="516"/>
      <c r="HWS54" s="516"/>
      <c r="HWT54" s="516"/>
      <c r="HWU54" s="516"/>
      <c r="HWV54" s="516"/>
      <c r="HWW54" s="516"/>
      <c r="HWX54" s="516"/>
      <c r="HWY54" s="516"/>
      <c r="HWZ54" s="516"/>
      <c r="HXA54" s="516"/>
      <c r="HXB54" s="516"/>
      <c r="HXC54" s="516"/>
      <c r="HXD54" s="516"/>
      <c r="HXE54" s="516"/>
      <c r="HXF54" s="516"/>
      <c r="HXG54" s="516"/>
      <c r="HXH54" s="516"/>
      <c r="HXI54" s="516"/>
      <c r="HXJ54" s="516"/>
      <c r="HXK54" s="516"/>
      <c r="HXL54" s="516"/>
      <c r="HXM54" s="516"/>
      <c r="HXN54" s="516"/>
      <c r="HXO54" s="516"/>
      <c r="HXP54" s="516"/>
      <c r="HXQ54" s="516"/>
      <c r="HXR54" s="516"/>
      <c r="HXS54" s="516"/>
      <c r="HXT54" s="516"/>
      <c r="HXU54" s="516"/>
      <c r="HXV54" s="516"/>
      <c r="HXW54" s="516"/>
      <c r="HXX54" s="516"/>
      <c r="HXY54" s="516"/>
      <c r="HXZ54" s="516"/>
      <c r="HYA54" s="516"/>
      <c r="HYB54" s="516"/>
      <c r="HYC54" s="516"/>
      <c r="HYD54" s="516"/>
      <c r="HYE54" s="516"/>
      <c r="HYF54" s="516"/>
      <c r="HYG54" s="516"/>
      <c r="HYH54" s="516"/>
      <c r="HYI54" s="516"/>
      <c r="HYJ54" s="516"/>
      <c r="HYK54" s="516"/>
      <c r="HYL54" s="516"/>
      <c r="HYM54" s="516"/>
      <c r="HYN54" s="516"/>
      <c r="HYO54" s="516"/>
      <c r="HYP54" s="516"/>
      <c r="HYQ54" s="516"/>
      <c r="HYR54" s="516"/>
      <c r="HYS54" s="516"/>
      <c r="HYT54" s="516"/>
      <c r="HYU54" s="516"/>
      <c r="HYV54" s="516"/>
      <c r="HYW54" s="516"/>
      <c r="HYX54" s="516"/>
      <c r="HYY54" s="516"/>
      <c r="HYZ54" s="516"/>
      <c r="HZA54" s="516"/>
      <c r="HZB54" s="516"/>
      <c r="HZC54" s="516"/>
      <c r="HZD54" s="516"/>
      <c r="HZE54" s="516"/>
      <c r="HZF54" s="516"/>
      <c r="HZG54" s="516"/>
      <c r="HZH54" s="516"/>
      <c r="HZI54" s="516"/>
      <c r="HZJ54" s="516"/>
      <c r="HZK54" s="516"/>
      <c r="HZL54" s="516"/>
      <c r="HZM54" s="516"/>
      <c r="HZN54" s="516"/>
      <c r="HZO54" s="516"/>
      <c r="HZP54" s="516"/>
      <c r="HZQ54" s="516"/>
      <c r="HZR54" s="516"/>
      <c r="HZS54" s="516"/>
      <c r="HZT54" s="516"/>
      <c r="HZU54" s="516"/>
      <c r="HZV54" s="516"/>
      <c r="HZW54" s="516"/>
      <c r="HZX54" s="516"/>
      <c r="HZY54" s="516"/>
      <c r="HZZ54" s="516"/>
      <c r="IAA54" s="516"/>
      <c r="IAB54" s="516"/>
      <c r="IAC54" s="516"/>
      <c r="IAD54" s="516"/>
      <c r="IAE54" s="516"/>
      <c r="IAF54" s="516"/>
      <c r="IAG54" s="516"/>
      <c r="IAH54" s="516"/>
      <c r="IAI54" s="516"/>
      <c r="IAJ54" s="516"/>
      <c r="IAK54" s="516"/>
      <c r="IAL54" s="516"/>
      <c r="IAM54" s="516"/>
      <c r="IAN54" s="516"/>
      <c r="IAO54" s="516"/>
      <c r="IAP54" s="516"/>
      <c r="IAQ54" s="516"/>
      <c r="IAR54" s="516"/>
      <c r="IAS54" s="516"/>
      <c r="IAT54" s="516"/>
      <c r="IAU54" s="516"/>
      <c r="IAV54" s="516"/>
      <c r="IAW54" s="516"/>
      <c r="IAX54" s="516"/>
      <c r="IAY54" s="516"/>
      <c r="IAZ54" s="516"/>
      <c r="IBA54" s="516"/>
      <c r="IBB54" s="516"/>
      <c r="IBC54" s="516"/>
      <c r="IBD54" s="516"/>
      <c r="IBE54" s="516"/>
      <c r="IBF54" s="516"/>
      <c r="IBG54" s="516"/>
      <c r="IBH54" s="516"/>
      <c r="IBI54" s="516"/>
      <c r="IBJ54" s="516"/>
      <c r="IBK54" s="516"/>
      <c r="IBL54" s="516"/>
      <c r="IBM54" s="516"/>
      <c r="IBN54" s="516"/>
      <c r="IBO54" s="516"/>
      <c r="IBP54" s="516"/>
      <c r="IBQ54" s="516"/>
      <c r="IBR54" s="516"/>
      <c r="IBS54" s="516"/>
      <c r="IBT54" s="516"/>
      <c r="IBU54" s="516"/>
      <c r="IBV54" s="516"/>
      <c r="IBW54" s="516"/>
      <c r="IBX54" s="516"/>
      <c r="IBY54" s="516"/>
      <c r="IBZ54" s="516"/>
      <c r="ICA54" s="516"/>
      <c r="ICB54" s="516"/>
      <c r="ICC54" s="516"/>
      <c r="ICD54" s="516"/>
      <c r="ICE54" s="516"/>
      <c r="ICF54" s="516"/>
      <c r="ICG54" s="516"/>
      <c r="ICH54" s="516"/>
      <c r="ICI54" s="516"/>
      <c r="ICJ54" s="516"/>
      <c r="ICK54" s="516"/>
      <c r="ICL54" s="516"/>
      <c r="ICM54" s="516"/>
      <c r="ICN54" s="516"/>
      <c r="ICO54" s="516"/>
      <c r="ICP54" s="516"/>
      <c r="ICQ54" s="516"/>
      <c r="ICR54" s="516"/>
      <c r="ICS54" s="516"/>
      <c r="ICT54" s="516"/>
      <c r="ICU54" s="516"/>
      <c r="ICV54" s="516"/>
      <c r="ICW54" s="516"/>
      <c r="ICX54" s="516"/>
      <c r="ICY54" s="516"/>
      <c r="ICZ54" s="516"/>
      <c r="IDA54" s="516"/>
      <c r="IDB54" s="516"/>
      <c r="IDC54" s="516"/>
      <c r="IDD54" s="516"/>
      <c r="IDE54" s="516"/>
      <c r="IDF54" s="516"/>
      <c r="IDG54" s="516"/>
      <c r="IDH54" s="516"/>
      <c r="IDI54" s="516"/>
      <c r="IDJ54" s="516"/>
      <c r="IDK54" s="516"/>
      <c r="IDL54" s="516"/>
      <c r="IDM54" s="516"/>
      <c r="IDN54" s="516"/>
      <c r="IDO54" s="516"/>
      <c r="IDP54" s="516"/>
      <c r="IDQ54" s="516"/>
      <c r="IDR54" s="516"/>
      <c r="IDS54" s="516"/>
      <c r="IDT54" s="516"/>
      <c r="IDU54" s="516"/>
      <c r="IDV54" s="516"/>
      <c r="IDW54" s="516"/>
      <c r="IDX54" s="516"/>
      <c r="IDY54" s="516"/>
      <c r="IDZ54" s="516"/>
      <c r="IEA54" s="516"/>
      <c r="IEB54" s="516"/>
      <c r="IEC54" s="516"/>
      <c r="IED54" s="516"/>
      <c r="IEE54" s="516"/>
      <c r="IEF54" s="516"/>
      <c r="IEG54" s="516"/>
      <c r="IEH54" s="516"/>
      <c r="IEI54" s="516"/>
      <c r="IEJ54" s="516"/>
      <c r="IEK54" s="516"/>
      <c r="IEL54" s="516"/>
      <c r="IEM54" s="516"/>
      <c r="IEN54" s="516"/>
      <c r="IEO54" s="516"/>
      <c r="IEP54" s="516"/>
      <c r="IEQ54" s="516"/>
      <c r="IER54" s="516"/>
      <c r="IES54" s="516"/>
      <c r="IET54" s="516"/>
      <c r="IEU54" s="516"/>
      <c r="IEV54" s="516"/>
      <c r="IEW54" s="516"/>
      <c r="IEX54" s="516"/>
      <c r="IEY54" s="516"/>
      <c r="IEZ54" s="516"/>
      <c r="IFA54" s="516"/>
      <c r="IFB54" s="516"/>
      <c r="IFC54" s="516"/>
      <c r="IFD54" s="516"/>
      <c r="IFE54" s="516"/>
      <c r="IFF54" s="516"/>
      <c r="IFG54" s="516"/>
      <c r="IFH54" s="516"/>
      <c r="IFI54" s="516"/>
      <c r="IFJ54" s="516"/>
      <c r="IFK54" s="516"/>
      <c r="IFL54" s="516"/>
      <c r="IFM54" s="516"/>
      <c r="IFN54" s="516"/>
      <c r="IFO54" s="516"/>
      <c r="IFP54" s="516"/>
      <c r="IFQ54" s="516"/>
      <c r="IFR54" s="516"/>
      <c r="IFS54" s="516"/>
      <c r="IFT54" s="516"/>
      <c r="IFU54" s="516"/>
      <c r="IFV54" s="516"/>
      <c r="IFW54" s="516"/>
      <c r="IFX54" s="516"/>
      <c r="IFY54" s="516"/>
      <c r="IFZ54" s="516"/>
      <c r="IGA54" s="516"/>
      <c r="IGB54" s="516"/>
      <c r="IGC54" s="516"/>
      <c r="IGD54" s="516"/>
      <c r="IGE54" s="516"/>
      <c r="IGF54" s="516"/>
      <c r="IGG54" s="516"/>
      <c r="IGH54" s="516"/>
      <c r="IGI54" s="516"/>
      <c r="IGJ54" s="516"/>
      <c r="IGK54" s="516"/>
      <c r="IGL54" s="516"/>
      <c r="IGM54" s="516"/>
      <c r="IGN54" s="516"/>
      <c r="IGO54" s="516"/>
      <c r="IGP54" s="516"/>
      <c r="IGQ54" s="516"/>
      <c r="IGR54" s="516"/>
      <c r="IGS54" s="516"/>
      <c r="IGT54" s="516"/>
      <c r="IGU54" s="516"/>
      <c r="IGV54" s="516"/>
      <c r="IGW54" s="516"/>
      <c r="IGX54" s="516"/>
      <c r="IGY54" s="516"/>
      <c r="IGZ54" s="516"/>
      <c r="IHA54" s="516"/>
      <c r="IHB54" s="516"/>
      <c r="IHC54" s="516"/>
      <c r="IHD54" s="516"/>
      <c r="IHE54" s="516"/>
      <c r="IHF54" s="516"/>
      <c r="IHG54" s="516"/>
      <c r="IHH54" s="516"/>
      <c r="IHI54" s="516"/>
      <c r="IHJ54" s="516"/>
      <c r="IHK54" s="516"/>
      <c r="IHL54" s="516"/>
      <c r="IHM54" s="516"/>
      <c r="IHN54" s="516"/>
      <c r="IHO54" s="516"/>
      <c r="IHP54" s="516"/>
      <c r="IHQ54" s="516"/>
      <c r="IHR54" s="516"/>
      <c r="IHS54" s="516"/>
      <c r="IHT54" s="516"/>
      <c r="IHU54" s="516"/>
      <c r="IHV54" s="516"/>
      <c r="IHW54" s="516"/>
      <c r="IHX54" s="516"/>
      <c r="IHY54" s="516"/>
      <c r="IHZ54" s="516"/>
      <c r="IIA54" s="516"/>
      <c r="IIB54" s="516"/>
      <c r="IIC54" s="516"/>
      <c r="IID54" s="516"/>
      <c r="IIE54" s="516"/>
      <c r="IIF54" s="516"/>
      <c r="IIG54" s="516"/>
      <c r="IIH54" s="516"/>
      <c r="III54" s="516"/>
      <c r="IIJ54" s="516"/>
      <c r="IIK54" s="516"/>
      <c r="IIL54" s="516"/>
      <c r="IIM54" s="516"/>
      <c r="IIN54" s="516"/>
      <c r="IIO54" s="516"/>
      <c r="IIP54" s="516"/>
      <c r="IIQ54" s="516"/>
      <c r="IIR54" s="516"/>
      <c r="IIS54" s="516"/>
      <c r="IIT54" s="516"/>
      <c r="IIU54" s="516"/>
      <c r="IIV54" s="516"/>
      <c r="IIW54" s="516"/>
      <c r="IIX54" s="516"/>
      <c r="IIY54" s="516"/>
      <c r="IIZ54" s="516"/>
      <c r="IJA54" s="516"/>
      <c r="IJB54" s="516"/>
      <c r="IJC54" s="516"/>
      <c r="IJD54" s="516"/>
      <c r="IJE54" s="516"/>
      <c r="IJF54" s="516"/>
      <c r="IJG54" s="516"/>
      <c r="IJH54" s="516"/>
      <c r="IJI54" s="516"/>
      <c r="IJJ54" s="516"/>
      <c r="IJK54" s="516"/>
      <c r="IJL54" s="516"/>
      <c r="IJM54" s="516"/>
      <c r="IJN54" s="516"/>
      <c r="IJO54" s="516"/>
      <c r="IJP54" s="516"/>
      <c r="IJQ54" s="516"/>
      <c r="IJR54" s="516"/>
      <c r="IJS54" s="516"/>
      <c r="IJT54" s="516"/>
      <c r="IJU54" s="516"/>
      <c r="IJV54" s="516"/>
      <c r="IJW54" s="516"/>
      <c r="IJX54" s="516"/>
      <c r="IJY54" s="516"/>
      <c r="IJZ54" s="516"/>
      <c r="IKA54" s="516"/>
      <c r="IKB54" s="516"/>
      <c r="IKC54" s="516"/>
      <c r="IKD54" s="516"/>
      <c r="IKE54" s="516"/>
      <c r="IKF54" s="516"/>
      <c r="IKG54" s="516"/>
      <c r="IKH54" s="516"/>
      <c r="IKI54" s="516"/>
      <c r="IKJ54" s="516"/>
      <c r="IKK54" s="516"/>
      <c r="IKL54" s="516"/>
      <c r="IKM54" s="516"/>
      <c r="IKN54" s="516"/>
      <c r="IKO54" s="516"/>
      <c r="IKP54" s="516"/>
      <c r="IKQ54" s="516"/>
      <c r="IKR54" s="516"/>
      <c r="IKS54" s="516"/>
      <c r="IKT54" s="516"/>
      <c r="IKU54" s="516"/>
      <c r="IKV54" s="516"/>
      <c r="IKW54" s="516"/>
      <c r="IKX54" s="516"/>
      <c r="IKY54" s="516"/>
      <c r="IKZ54" s="516"/>
      <c r="ILA54" s="516"/>
      <c r="ILB54" s="516"/>
      <c r="ILC54" s="516"/>
      <c r="ILD54" s="516"/>
      <c r="ILE54" s="516"/>
      <c r="ILF54" s="516"/>
      <c r="ILG54" s="516"/>
      <c r="ILH54" s="516"/>
      <c r="ILI54" s="516"/>
      <c r="ILJ54" s="516"/>
      <c r="ILK54" s="516"/>
      <c r="ILL54" s="516"/>
      <c r="ILM54" s="516"/>
      <c r="ILN54" s="516"/>
      <c r="ILO54" s="516"/>
      <c r="ILP54" s="516"/>
      <c r="ILQ54" s="516"/>
      <c r="ILR54" s="516"/>
      <c r="ILS54" s="516"/>
      <c r="ILT54" s="516"/>
      <c r="ILU54" s="516"/>
      <c r="ILV54" s="516"/>
      <c r="ILW54" s="516"/>
      <c r="ILX54" s="516"/>
      <c r="ILY54" s="516"/>
      <c r="ILZ54" s="516"/>
      <c r="IMA54" s="516"/>
      <c r="IMB54" s="516"/>
      <c r="IMC54" s="516"/>
      <c r="IMD54" s="516"/>
      <c r="IME54" s="516"/>
      <c r="IMF54" s="516"/>
      <c r="IMG54" s="516"/>
      <c r="IMH54" s="516"/>
      <c r="IMI54" s="516"/>
      <c r="IMJ54" s="516"/>
      <c r="IMK54" s="516"/>
      <c r="IML54" s="516"/>
      <c r="IMM54" s="516"/>
      <c r="IMN54" s="516"/>
      <c r="IMO54" s="516"/>
      <c r="IMP54" s="516"/>
      <c r="IMQ54" s="516"/>
      <c r="IMR54" s="516"/>
      <c r="IMS54" s="516"/>
      <c r="IMT54" s="516"/>
      <c r="IMU54" s="516"/>
      <c r="IMV54" s="516"/>
      <c r="IMW54" s="516"/>
      <c r="IMX54" s="516"/>
      <c r="IMY54" s="516"/>
      <c r="IMZ54" s="516"/>
      <c r="INA54" s="516"/>
      <c r="INB54" s="516"/>
      <c r="INC54" s="516"/>
      <c r="IND54" s="516"/>
      <c r="INE54" s="516"/>
      <c r="INF54" s="516"/>
      <c r="ING54" s="516"/>
      <c r="INH54" s="516"/>
      <c r="INI54" s="516"/>
      <c r="INJ54" s="516"/>
      <c r="INK54" s="516"/>
      <c r="INL54" s="516"/>
      <c r="INM54" s="516"/>
      <c r="INN54" s="516"/>
      <c r="INO54" s="516"/>
      <c r="INP54" s="516"/>
      <c r="INQ54" s="516"/>
      <c r="INR54" s="516"/>
      <c r="INS54" s="516"/>
      <c r="INT54" s="516"/>
      <c r="INU54" s="516"/>
      <c r="INV54" s="516"/>
      <c r="INW54" s="516"/>
      <c r="INX54" s="516"/>
      <c r="INY54" s="516"/>
      <c r="INZ54" s="516"/>
      <c r="IOA54" s="516"/>
      <c r="IOB54" s="516"/>
      <c r="IOC54" s="516"/>
      <c r="IOD54" s="516"/>
      <c r="IOE54" s="516"/>
      <c r="IOF54" s="516"/>
      <c r="IOG54" s="516"/>
      <c r="IOH54" s="516"/>
      <c r="IOI54" s="516"/>
      <c r="IOJ54" s="516"/>
      <c r="IOK54" s="516"/>
      <c r="IOL54" s="516"/>
      <c r="IOM54" s="516"/>
      <c r="ION54" s="516"/>
      <c r="IOO54" s="516"/>
      <c r="IOP54" s="516"/>
      <c r="IOQ54" s="516"/>
      <c r="IOR54" s="516"/>
      <c r="IOS54" s="516"/>
      <c r="IOT54" s="516"/>
      <c r="IOU54" s="516"/>
      <c r="IOV54" s="516"/>
      <c r="IOW54" s="516"/>
      <c r="IOX54" s="516"/>
      <c r="IOY54" s="516"/>
      <c r="IOZ54" s="516"/>
      <c r="IPA54" s="516"/>
      <c r="IPB54" s="516"/>
      <c r="IPC54" s="516"/>
      <c r="IPD54" s="516"/>
      <c r="IPE54" s="516"/>
      <c r="IPF54" s="516"/>
      <c r="IPG54" s="516"/>
      <c r="IPH54" s="516"/>
      <c r="IPI54" s="516"/>
      <c r="IPJ54" s="516"/>
      <c r="IPK54" s="516"/>
      <c r="IPL54" s="516"/>
      <c r="IPM54" s="516"/>
      <c r="IPN54" s="516"/>
      <c r="IPO54" s="516"/>
      <c r="IPP54" s="516"/>
      <c r="IPQ54" s="516"/>
      <c r="IPR54" s="516"/>
      <c r="IPS54" s="516"/>
      <c r="IPT54" s="516"/>
      <c r="IPU54" s="516"/>
      <c r="IPV54" s="516"/>
      <c r="IPW54" s="516"/>
      <c r="IPX54" s="516"/>
      <c r="IPY54" s="516"/>
      <c r="IPZ54" s="516"/>
      <c r="IQA54" s="516"/>
      <c r="IQB54" s="516"/>
      <c r="IQC54" s="516"/>
      <c r="IQD54" s="516"/>
      <c r="IQE54" s="516"/>
      <c r="IQF54" s="516"/>
      <c r="IQG54" s="516"/>
      <c r="IQH54" s="516"/>
      <c r="IQI54" s="516"/>
      <c r="IQJ54" s="516"/>
      <c r="IQK54" s="516"/>
      <c r="IQL54" s="516"/>
      <c r="IQM54" s="516"/>
      <c r="IQN54" s="516"/>
      <c r="IQO54" s="516"/>
      <c r="IQP54" s="516"/>
      <c r="IQQ54" s="516"/>
      <c r="IQR54" s="516"/>
      <c r="IQS54" s="516"/>
      <c r="IQT54" s="516"/>
      <c r="IQU54" s="516"/>
      <c r="IQV54" s="516"/>
      <c r="IQW54" s="516"/>
      <c r="IQX54" s="516"/>
      <c r="IQY54" s="516"/>
      <c r="IQZ54" s="516"/>
      <c r="IRA54" s="516"/>
      <c r="IRB54" s="516"/>
      <c r="IRC54" s="516"/>
      <c r="IRD54" s="516"/>
      <c r="IRE54" s="516"/>
      <c r="IRF54" s="516"/>
      <c r="IRG54" s="516"/>
      <c r="IRH54" s="516"/>
      <c r="IRI54" s="516"/>
      <c r="IRJ54" s="516"/>
      <c r="IRK54" s="516"/>
      <c r="IRL54" s="516"/>
      <c r="IRM54" s="516"/>
      <c r="IRN54" s="516"/>
      <c r="IRO54" s="516"/>
      <c r="IRP54" s="516"/>
      <c r="IRQ54" s="516"/>
      <c r="IRR54" s="516"/>
      <c r="IRS54" s="516"/>
      <c r="IRT54" s="516"/>
      <c r="IRU54" s="516"/>
      <c r="IRV54" s="516"/>
      <c r="IRW54" s="516"/>
      <c r="IRX54" s="516"/>
      <c r="IRY54" s="516"/>
      <c r="IRZ54" s="516"/>
      <c r="ISA54" s="516"/>
      <c r="ISB54" s="516"/>
      <c r="ISC54" s="516"/>
      <c r="ISD54" s="516"/>
      <c r="ISE54" s="516"/>
      <c r="ISF54" s="516"/>
      <c r="ISG54" s="516"/>
      <c r="ISH54" s="516"/>
      <c r="ISI54" s="516"/>
      <c r="ISJ54" s="516"/>
      <c r="ISK54" s="516"/>
      <c r="ISL54" s="516"/>
      <c r="ISM54" s="516"/>
      <c r="ISN54" s="516"/>
      <c r="ISO54" s="516"/>
      <c r="ISP54" s="516"/>
      <c r="ISQ54" s="516"/>
      <c r="ISR54" s="516"/>
      <c r="ISS54" s="516"/>
      <c r="IST54" s="516"/>
      <c r="ISU54" s="516"/>
      <c r="ISV54" s="516"/>
      <c r="ISW54" s="516"/>
      <c r="ISX54" s="516"/>
      <c r="ISY54" s="516"/>
      <c r="ISZ54" s="516"/>
      <c r="ITA54" s="516"/>
      <c r="ITB54" s="516"/>
      <c r="ITC54" s="516"/>
      <c r="ITD54" s="516"/>
      <c r="ITE54" s="516"/>
      <c r="ITF54" s="516"/>
      <c r="ITG54" s="516"/>
      <c r="ITH54" s="516"/>
      <c r="ITI54" s="516"/>
      <c r="ITJ54" s="516"/>
      <c r="ITK54" s="516"/>
      <c r="ITL54" s="516"/>
      <c r="ITM54" s="516"/>
      <c r="ITN54" s="516"/>
      <c r="ITO54" s="516"/>
      <c r="ITP54" s="516"/>
      <c r="ITQ54" s="516"/>
      <c r="ITR54" s="516"/>
      <c r="ITS54" s="516"/>
      <c r="ITT54" s="516"/>
      <c r="ITU54" s="516"/>
      <c r="ITV54" s="516"/>
      <c r="ITW54" s="516"/>
      <c r="ITX54" s="516"/>
      <c r="ITY54" s="516"/>
      <c r="ITZ54" s="516"/>
      <c r="IUA54" s="516"/>
      <c r="IUB54" s="516"/>
      <c r="IUC54" s="516"/>
      <c r="IUD54" s="516"/>
      <c r="IUE54" s="516"/>
      <c r="IUF54" s="516"/>
      <c r="IUG54" s="516"/>
      <c r="IUH54" s="516"/>
      <c r="IUI54" s="516"/>
      <c r="IUJ54" s="516"/>
      <c r="IUK54" s="516"/>
      <c r="IUL54" s="516"/>
      <c r="IUM54" s="516"/>
      <c r="IUN54" s="516"/>
      <c r="IUO54" s="516"/>
      <c r="IUP54" s="516"/>
      <c r="IUQ54" s="516"/>
      <c r="IUR54" s="516"/>
      <c r="IUS54" s="516"/>
      <c r="IUT54" s="516"/>
      <c r="IUU54" s="516"/>
      <c r="IUV54" s="516"/>
      <c r="IUW54" s="516"/>
      <c r="IUX54" s="516"/>
      <c r="IUY54" s="516"/>
      <c r="IUZ54" s="516"/>
      <c r="IVA54" s="516"/>
      <c r="IVB54" s="516"/>
      <c r="IVC54" s="516"/>
      <c r="IVD54" s="516"/>
      <c r="IVE54" s="516"/>
      <c r="IVF54" s="516"/>
      <c r="IVG54" s="516"/>
      <c r="IVH54" s="516"/>
      <c r="IVI54" s="516"/>
      <c r="IVJ54" s="516"/>
      <c r="IVK54" s="516"/>
      <c r="IVL54" s="516"/>
      <c r="IVM54" s="516"/>
      <c r="IVN54" s="516"/>
      <c r="IVO54" s="516"/>
      <c r="IVP54" s="516"/>
      <c r="IVQ54" s="516"/>
      <c r="IVR54" s="516"/>
      <c r="IVS54" s="516"/>
      <c r="IVT54" s="516"/>
      <c r="IVU54" s="516"/>
      <c r="IVV54" s="516"/>
      <c r="IVW54" s="516"/>
      <c r="IVX54" s="516"/>
      <c r="IVY54" s="516"/>
      <c r="IVZ54" s="516"/>
      <c r="IWA54" s="516"/>
      <c r="IWB54" s="516"/>
      <c r="IWC54" s="516"/>
      <c r="IWD54" s="516"/>
      <c r="IWE54" s="516"/>
      <c r="IWF54" s="516"/>
      <c r="IWG54" s="516"/>
      <c r="IWH54" s="516"/>
      <c r="IWI54" s="516"/>
      <c r="IWJ54" s="516"/>
      <c r="IWK54" s="516"/>
      <c r="IWL54" s="516"/>
      <c r="IWM54" s="516"/>
      <c r="IWN54" s="516"/>
      <c r="IWO54" s="516"/>
      <c r="IWP54" s="516"/>
      <c r="IWQ54" s="516"/>
      <c r="IWR54" s="516"/>
      <c r="IWS54" s="516"/>
      <c r="IWT54" s="516"/>
      <c r="IWU54" s="516"/>
      <c r="IWV54" s="516"/>
      <c r="IWW54" s="516"/>
      <c r="IWX54" s="516"/>
      <c r="IWY54" s="516"/>
      <c r="IWZ54" s="516"/>
      <c r="IXA54" s="516"/>
      <c r="IXB54" s="516"/>
      <c r="IXC54" s="516"/>
      <c r="IXD54" s="516"/>
      <c r="IXE54" s="516"/>
      <c r="IXF54" s="516"/>
      <c r="IXG54" s="516"/>
      <c r="IXH54" s="516"/>
      <c r="IXI54" s="516"/>
      <c r="IXJ54" s="516"/>
      <c r="IXK54" s="516"/>
      <c r="IXL54" s="516"/>
      <c r="IXM54" s="516"/>
      <c r="IXN54" s="516"/>
      <c r="IXO54" s="516"/>
      <c r="IXP54" s="516"/>
      <c r="IXQ54" s="516"/>
      <c r="IXR54" s="516"/>
      <c r="IXS54" s="516"/>
      <c r="IXT54" s="516"/>
      <c r="IXU54" s="516"/>
      <c r="IXV54" s="516"/>
      <c r="IXW54" s="516"/>
      <c r="IXX54" s="516"/>
      <c r="IXY54" s="516"/>
      <c r="IXZ54" s="516"/>
      <c r="IYA54" s="516"/>
      <c r="IYB54" s="516"/>
      <c r="IYC54" s="516"/>
      <c r="IYD54" s="516"/>
      <c r="IYE54" s="516"/>
      <c r="IYF54" s="516"/>
      <c r="IYG54" s="516"/>
      <c r="IYH54" s="516"/>
      <c r="IYI54" s="516"/>
      <c r="IYJ54" s="516"/>
      <c r="IYK54" s="516"/>
      <c r="IYL54" s="516"/>
      <c r="IYM54" s="516"/>
      <c r="IYN54" s="516"/>
      <c r="IYO54" s="516"/>
      <c r="IYP54" s="516"/>
      <c r="IYQ54" s="516"/>
      <c r="IYR54" s="516"/>
      <c r="IYS54" s="516"/>
      <c r="IYT54" s="516"/>
      <c r="IYU54" s="516"/>
      <c r="IYV54" s="516"/>
      <c r="IYW54" s="516"/>
      <c r="IYX54" s="516"/>
      <c r="IYY54" s="516"/>
      <c r="IYZ54" s="516"/>
      <c r="IZA54" s="516"/>
      <c r="IZB54" s="516"/>
      <c r="IZC54" s="516"/>
      <c r="IZD54" s="516"/>
      <c r="IZE54" s="516"/>
      <c r="IZF54" s="516"/>
      <c r="IZG54" s="516"/>
      <c r="IZH54" s="516"/>
      <c r="IZI54" s="516"/>
      <c r="IZJ54" s="516"/>
      <c r="IZK54" s="516"/>
      <c r="IZL54" s="516"/>
      <c r="IZM54" s="516"/>
      <c r="IZN54" s="516"/>
      <c r="IZO54" s="516"/>
      <c r="IZP54" s="516"/>
      <c r="IZQ54" s="516"/>
      <c r="IZR54" s="516"/>
      <c r="IZS54" s="516"/>
      <c r="IZT54" s="516"/>
      <c r="IZU54" s="516"/>
      <c r="IZV54" s="516"/>
      <c r="IZW54" s="516"/>
      <c r="IZX54" s="516"/>
      <c r="IZY54" s="516"/>
      <c r="IZZ54" s="516"/>
      <c r="JAA54" s="516"/>
      <c r="JAB54" s="516"/>
      <c r="JAC54" s="516"/>
      <c r="JAD54" s="516"/>
      <c r="JAE54" s="516"/>
      <c r="JAF54" s="516"/>
      <c r="JAG54" s="516"/>
      <c r="JAH54" s="516"/>
      <c r="JAI54" s="516"/>
      <c r="JAJ54" s="516"/>
      <c r="JAK54" s="516"/>
      <c r="JAL54" s="516"/>
      <c r="JAM54" s="516"/>
      <c r="JAN54" s="516"/>
      <c r="JAO54" s="516"/>
      <c r="JAP54" s="516"/>
      <c r="JAQ54" s="516"/>
      <c r="JAR54" s="516"/>
      <c r="JAS54" s="516"/>
      <c r="JAT54" s="516"/>
      <c r="JAU54" s="516"/>
      <c r="JAV54" s="516"/>
      <c r="JAW54" s="516"/>
      <c r="JAX54" s="516"/>
      <c r="JAY54" s="516"/>
      <c r="JAZ54" s="516"/>
      <c r="JBA54" s="516"/>
      <c r="JBB54" s="516"/>
      <c r="JBC54" s="516"/>
      <c r="JBD54" s="516"/>
      <c r="JBE54" s="516"/>
      <c r="JBF54" s="516"/>
      <c r="JBG54" s="516"/>
      <c r="JBH54" s="516"/>
      <c r="JBI54" s="516"/>
      <c r="JBJ54" s="516"/>
      <c r="JBK54" s="516"/>
      <c r="JBL54" s="516"/>
      <c r="JBM54" s="516"/>
      <c r="JBN54" s="516"/>
      <c r="JBO54" s="516"/>
      <c r="JBP54" s="516"/>
      <c r="JBQ54" s="516"/>
      <c r="JBR54" s="516"/>
      <c r="JBS54" s="516"/>
      <c r="JBT54" s="516"/>
      <c r="JBU54" s="516"/>
      <c r="JBV54" s="516"/>
      <c r="JBW54" s="516"/>
      <c r="JBX54" s="516"/>
      <c r="JBY54" s="516"/>
      <c r="JBZ54" s="516"/>
      <c r="JCA54" s="516"/>
      <c r="JCB54" s="516"/>
      <c r="JCC54" s="516"/>
      <c r="JCD54" s="516"/>
      <c r="JCE54" s="516"/>
      <c r="JCF54" s="516"/>
      <c r="JCG54" s="516"/>
      <c r="JCH54" s="516"/>
      <c r="JCI54" s="516"/>
      <c r="JCJ54" s="516"/>
      <c r="JCK54" s="516"/>
      <c r="JCL54" s="516"/>
      <c r="JCM54" s="516"/>
      <c r="JCN54" s="516"/>
      <c r="JCO54" s="516"/>
      <c r="JCP54" s="516"/>
      <c r="JCQ54" s="516"/>
      <c r="JCR54" s="516"/>
      <c r="JCS54" s="516"/>
      <c r="JCT54" s="516"/>
      <c r="JCU54" s="516"/>
      <c r="JCV54" s="516"/>
      <c r="JCW54" s="516"/>
      <c r="JCX54" s="516"/>
      <c r="JCY54" s="516"/>
      <c r="JCZ54" s="516"/>
      <c r="JDA54" s="516"/>
      <c r="JDB54" s="516"/>
      <c r="JDC54" s="516"/>
      <c r="JDD54" s="516"/>
      <c r="JDE54" s="516"/>
      <c r="JDF54" s="516"/>
      <c r="JDG54" s="516"/>
      <c r="JDH54" s="516"/>
      <c r="JDI54" s="516"/>
      <c r="JDJ54" s="516"/>
      <c r="JDK54" s="516"/>
      <c r="JDL54" s="516"/>
      <c r="JDM54" s="516"/>
      <c r="JDN54" s="516"/>
      <c r="JDO54" s="516"/>
      <c r="JDP54" s="516"/>
      <c r="JDQ54" s="516"/>
      <c r="JDR54" s="516"/>
      <c r="JDS54" s="516"/>
      <c r="JDT54" s="516"/>
      <c r="JDU54" s="516"/>
      <c r="JDV54" s="516"/>
      <c r="JDW54" s="516"/>
      <c r="JDX54" s="516"/>
      <c r="JDY54" s="516"/>
      <c r="JDZ54" s="516"/>
      <c r="JEA54" s="516"/>
      <c r="JEB54" s="516"/>
      <c r="JEC54" s="516"/>
      <c r="JED54" s="516"/>
      <c r="JEE54" s="516"/>
      <c r="JEF54" s="516"/>
      <c r="JEG54" s="516"/>
      <c r="JEH54" s="516"/>
      <c r="JEI54" s="516"/>
      <c r="JEJ54" s="516"/>
      <c r="JEK54" s="516"/>
      <c r="JEL54" s="516"/>
      <c r="JEM54" s="516"/>
      <c r="JEN54" s="516"/>
      <c r="JEO54" s="516"/>
      <c r="JEP54" s="516"/>
      <c r="JEQ54" s="516"/>
      <c r="JER54" s="516"/>
      <c r="JES54" s="516"/>
      <c r="JET54" s="516"/>
      <c r="JEU54" s="516"/>
      <c r="JEV54" s="516"/>
      <c r="JEW54" s="516"/>
      <c r="JEX54" s="516"/>
      <c r="JEY54" s="516"/>
      <c r="JEZ54" s="516"/>
      <c r="JFA54" s="516"/>
      <c r="JFB54" s="516"/>
      <c r="JFC54" s="516"/>
      <c r="JFD54" s="516"/>
      <c r="JFE54" s="516"/>
      <c r="JFF54" s="516"/>
      <c r="JFG54" s="516"/>
      <c r="JFH54" s="516"/>
      <c r="JFI54" s="516"/>
      <c r="JFJ54" s="516"/>
      <c r="JFK54" s="516"/>
      <c r="JFL54" s="516"/>
      <c r="JFM54" s="516"/>
      <c r="JFN54" s="516"/>
      <c r="JFO54" s="516"/>
      <c r="JFP54" s="516"/>
      <c r="JFQ54" s="516"/>
      <c r="JFR54" s="516"/>
      <c r="JFS54" s="516"/>
      <c r="JFT54" s="516"/>
      <c r="JFU54" s="516"/>
      <c r="JFV54" s="516"/>
      <c r="JFW54" s="516"/>
      <c r="JFX54" s="516"/>
      <c r="JFY54" s="516"/>
      <c r="JFZ54" s="516"/>
      <c r="JGA54" s="516"/>
      <c r="JGB54" s="516"/>
      <c r="JGC54" s="516"/>
      <c r="JGD54" s="516"/>
      <c r="JGE54" s="516"/>
      <c r="JGF54" s="516"/>
      <c r="JGG54" s="516"/>
      <c r="JGH54" s="516"/>
      <c r="JGI54" s="516"/>
      <c r="JGJ54" s="516"/>
      <c r="JGK54" s="516"/>
      <c r="JGL54" s="516"/>
      <c r="JGM54" s="516"/>
      <c r="JGN54" s="516"/>
      <c r="JGO54" s="516"/>
      <c r="JGP54" s="516"/>
      <c r="JGQ54" s="516"/>
      <c r="JGR54" s="516"/>
      <c r="JGS54" s="516"/>
      <c r="JGT54" s="516"/>
      <c r="JGU54" s="516"/>
      <c r="JGV54" s="516"/>
      <c r="JGW54" s="516"/>
      <c r="JGX54" s="516"/>
      <c r="JGY54" s="516"/>
      <c r="JGZ54" s="516"/>
      <c r="JHA54" s="516"/>
      <c r="JHB54" s="516"/>
      <c r="JHC54" s="516"/>
      <c r="JHD54" s="516"/>
      <c r="JHE54" s="516"/>
      <c r="JHF54" s="516"/>
      <c r="JHG54" s="516"/>
      <c r="JHH54" s="516"/>
      <c r="JHI54" s="516"/>
      <c r="JHJ54" s="516"/>
      <c r="JHK54" s="516"/>
      <c r="JHL54" s="516"/>
      <c r="JHM54" s="516"/>
      <c r="JHN54" s="516"/>
      <c r="JHO54" s="516"/>
      <c r="JHP54" s="516"/>
      <c r="JHQ54" s="516"/>
      <c r="JHR54" s="516"/>
      <c r="JHS54" s="516"/>
      <c r="JHT54" s="516"/>
      <c r="JHU54" s="516"/>
      <c r="JHV54" s="516"/>
      <c r="JHW54" s="516"/>
      <c r="JHX54" s="516"/>
      <c r="JHY54" s="516"/>
      <c r="JHZ54" s="516"/>
      <c r="JIA54" s="516"/>
      <c r="JIB54" s="516"/>
      <c r="JIC54" s="516"/>
      <c r="JID54" s="516"/>
      <c r="JIE54" s="516"/>
      <c r="JIF54" s="516"/>
      <c r="JIG54" s="516"/>
      <c r="JIH54" s="516"/>
      <c r="JII54" s="516"/>
      <c r="JIJ54" s="516"/>
      <c r="JIK54" s="516"/>
      <c r="JIL54" s="516"/>
      <c r="JIM54" s="516"/>
      <c r="JIN54" s="516"/>
      <c r="JIO54" s="516"/>
      <c r="JIP54" s="516"/>
      <c r="JIQ54" s="516"/>
      <c r="JIR54" s="516"/>
      <c r="JIS54" s="516"/>
      <c r="JIT54" s="516"/>
      <c r="JIU54" s="516"/>
      <c r="JIV54" s="516"/>
      <c r="JIW54" s="516"/>
      <c r="JIX54" s="516"/>
      <c r="JIY54" s="516"/>
      <c r="JIZ54" s="516"/>
      <c r="JJA54" s="516"/>
      <c r="JJB54" s="516"/>
      <c r="JJC54" s="516"/>
      <c r="JJD54" s="516"/>
      <c r="JJE54" s="516"/>
      <c r="JJF54" s="516"/>
      <c r="JJG54" s="516"/>
      <c r="JJH54" s="516"/>
      <c r="JJI54" s="516"/>
      <c r="JJJ54" s="516"/>
      <c r="JJK54" s="516"/>
      <c r="JJL54" s="516"/>
      <c r="JJM54" s="516"/>
      <c r="JJN54" s="516"/>
      <c r="JJO54" s="516"/>
      <c r="JJP54" s="516"/>
      <c r="JJQ54" s="516"/>
      <c r="JJR54" s="516"/>
      <c r="JJS54" s="516"/>
      <c r="JJT54" s="516"/>
      <c r="JJU54" s="516"/>
      <c r="JJV54" s="516"/>
      <c r="JJW54" s="516"/>
      <c r="JJX54" s="516"/>
      <c r="JJY54" s="516"/>
      <c r="JJZ54" s="516"/>
      <c r="JKA54" s="516"/>
      <c r="JKB54" s="516"/>
      <c r="JKC54" s="516"/>
      <c r="JKD54" s="516"/>
      <c r="JKE54" s="516"/>
      <c r="JKF54" s="516"/>
      <c r="JKG54" s="516"/>
      <c r="JKH54" s="516"/>
      <c r="JKI54" s="516"/>
      <c r="JKJ54" s="516"/>
      <c r="JKK54" s="516"/>
      <c r="JKL54" s="516"/>
      <c r="JKM54" s="516"/>
      <c r="JKN54" s="516"/>
      <c r="JKO54" s="516"/>
      <c r="JKP54" s="516"/>
      <c r="JKQ54" s="516"/>
      <c r="JKR54" s="516"/>
      <c r="JKS54" s="516"/>
      <c r="JKT54" s="516"/>
      <c r="JKU54" s="516"/>
      <c r="JKV54" s="516"/>
      <c r="JKW54" s="516"/>
      <c r="JKX54" s="516"/>
      <c r="JKY54" s="516"/>
      <c r="JKZ54" s="516"/>
      <c r="JLA54" s="516"/>
      <c r="JLB54" s="516"/>
      <c r="JLC54" s="516"/>
      <c r="JLD54" s="516"/>
      <c r="JLE54" s="516"/>
      <c r="JLF54" s="516"/>
      <c r="JLG54" s="516"/>
      <c r="JLH54" s="516"/>
      <c r="JLI54" s="516"/>
      <c r="JLJ54" s="516"/>
      <c r="JLK54" s="516"/>
      <c r="JLL54" s="516"/>
      <c r="JLM54" s="516"/>
      <c r="JLN54" s="516"/>
      <c r="JLO54" s="516"/>
      <c r="JLP54" s="516"/>
      <c r="JLQ54" s="516"/>
      <c r="JLR54" s="516"/>
      <c r="JLS54" s="516"/>
      <c r="JLT54" s="516"/>
      <c r="JLU54" s="516"/>
      <c r="JLV54" s="516"/>
      <c r="JLW54" s="516"/>
      <c r="JLX54" s="516"/>
      <c r="JLY54" s="516"/>
      <c r="JLZ54" s="516"/>
      <c r="JMA54" s="516"/>
      <c r="JMB54" s="516"/>
      <c r="JMC54" s="516"/>
      <c r="JMD54" s="516"/>
      <c r="JME54" s="516"/>
      <c r="JMF54" s="516"/>
      <c r="JMG54" s="516"/>
      <c r="JMH54" s="516"/>
      <c r="JMI54" s="516"/>
      <c r="JMJ54" s="516"/>
      <c r="JMK54" s="516"/>
      <c r="JML54" s="516"/>
      <c r="JMM54" s="516"/>
      <c r="JMN54" s="516"/>
      <c r="JMO54" s="516"/>
      <c r="JMP54" s="516"/>
      <c r="JMQ54" s="516"/>
      <c r="JMR54" s="516"/>
      <c r="JMS54" s="516"/>
      <c r="JMT54" s="516"/>
      <c r="JMU54" s="516"/>
      <c r="JMV54" s="516"/>
      <c r="JMW54" s="516"/>
      <c r="JMX54" s="516"/>
      <c r="JMY54" s="516"/>
      <c r="JMZ54" s="516"/>
      <c r="JNA54" s="516"/>
      <c r="JNB54" s="516"/>
      <c r="JNC54" s="516"/>
      <c r="JND54" s="516"/>
      <c r="JNE54" s="516"/>
      <c r="JNF54" s="516"/>
      <c r="JNG54" s="516"/>
      <c r="JNH54" s="516"/>
      <c r="JNI54" s="516"/>
      <c r="JNJ54" s="516"/>
      <c r="JNK54" s="516"/>
      <c r="JNL54" s="516"/>
      <c r="JNM54" s="516"/>
      <c r="JNN54" s="516"/>
      <c r="JNO54" s="516"/>
      <c r="JNP54" s="516"/>
      <c r="JNQ54" s="516"/>
      <c r="JNR54" s="516"/>
      <c r="JNS54" s="516"/>
      <c r="JNT54" s="516"/>
      <c r="JNU54" s="516"/>
      <c r="JNV54" s="516"/>
      <c r="JNW54" s="516"/>
      <c r="JNX54" s="516"/>
      <c r="JNY54" s="516"/>
      <c r="JNZ54" s="516"/>
      <c r="JOA54" s="516"/>
      <c r="JOB54" s="516"/>
      <c r="JOC54" s="516"/>
      <c r="JOD54" s="516"/>
      <c r="JOE54" s="516"/>
      <c r="JOF54" s="516"/>
      <c r="JOG54" s="516"/>
      <c r="JOH54" s="516"/>
      <c r="JOI54" s="516"/>
      <c r="JOJ54" s="516"/>
      <c r="JOK54" s="516"/>
      <c r="JOL54" s="516"/>
      <c r="JOM54" s="516"/>
      <c r="JON54" s="516"/>
      <c r="JOO54" s="516"/>
      <c r="JOP54" s="516"/>
      <c r="JOQ54" s="516"/>
      <c r="JOR54" s="516"/>
      <c r="JOS54" s="516"/>
      <c r="JOT54" s="516"/>
      <c r="JOU54" s="516"/>
      <c r="JOV54" s="516"/>
      <c r="JOW54" s="516"/>
      <c r="JOX54" s="516"/>
      <c r="JOY54" s="516"/>
      <c r="JOZ54" s="516"/>
      <c r="JPA54" s="516"/>
      <c r="JPB54" s="516"/>
      <c r="JPC54" s="516"/>
      <c r="JPD54" s="516"/>
      <c r="JPE54" s="516"/>
      <c r="JPF54" s="516"/>
      <c r="JPG54" s="516"/>
      <c r="JPH54" s="516"/>
      <c r="JPI54" s="516"/>
      <c r="JPJ54" s="516"/>
      <c r="JPK54" s="516"/>
      <c r="JPL54" s="516"/>
      <c r="JPM54" s="516"/>
      <c r="JPN54" s="516"/>
      <c r="JPO54" s="516"/>
      <c r="JPP54" s="516"/>
      <c r="JPQ54" s="516"/>
      <c r="JPR54" s="516"/>
      <c r="JPS54" s="516"/>
      <c r="JPT54" s="516"/>
      <c r="JPU54" s="516"/>
      <c r="JPV54" s="516"/>
      <c r="JPW54" s="516"/>
      <c r="JPX54" s="516"/>
      <c r="JPY54" s="516"/>
      <c r="JPZ54" s="516"/>
      <c r="JQA54" s="516"/>
      <c r="JQB54" s="516"/>
      <c r="JQC54" s="516"/>
      <c r="JQD54" s="516"/>
      <c r="JQE54" s="516"/>
      <c r="JQF54" s="516"/>
      <c r="JQG54" s="516"/>
      <c r="JQH54" s="516"/>
      <c r="JQI54" s="516"/>
      <c r="JQJ54" s="516"/>
      <c r="JQK54" s="516"/>
      <c r="JQL54" s="516"/>
      <c r="JQM54" s="516"/>
      <c r="JQN54" s="516"/>
      <c r="JQO54" s="516"/>
      <c r="JQP54" s="516"/>
      <c r="JQQ54" s="516"/>
      <c r="JQR54" s="516"/>
      <c r="JQS54" s="516"/>
      <c r="JQT54" s="516"/>
      <c r="JQU54" s="516"/>
      <c r="JQV54" s="516"/>
      <c r="JQW54" s="516"/>
      <c r="JQX54" s="516"/>
      <c r="JQY54" s="516"/>
      <c r="JQZ54" s="516"/>
      <c r="JRA54" s="516"/>
      <c r="JRB54" s="516"/>
      <c r="JRC54" s="516"/>
      <c r="JRD54" s="516"/>
      <c r="JRE54" s="516"/>
      <c r="JRF54" s="516"/>
      <c r="JRG54" s="516"/>
      <c r="JRH54" s="516"/>
      <c r="JRI54" s="516"/>
      <c r="JRJ54" s="516"/>
      <c r="JRK54" s="516"/>
      <c r="JRL54" s="516"/>
      <c r="JRM54" s="516"/>
      <c r="JRN54" s="516"/>
      <c r="JRO54" s="516"/>
      <c r="JRP54" s="516"/>
      <c r="JRQ54" s="516"/>
      <c r="JRR54" s="516"/>
      <c r="JRS54" s="516"/>
      <c r="JRT54" s="516"/>
      <c r="JRU54" s="516"/>
      <c r="JRV54" s="516"/>
      <c r="JRW54" s="516"/>
      <c r="JRX54" s="516"/>
      <c r="JRY54" s="516"/>
      <c r="JRZ54" s="516"/>
      <c r="JSA54" s="516"/>
      <c r="JSB54" s="516"/>
      <c r="JSC54" s="516"/>
      <c r="JSD54" s="516"/>
      <c r="JSE54" s="516"/>
      <c r="JSF54" s="516"/>
      <c r="JSG54" s="516"/>
      <c r="JSH54" s="516"/>
      <c r="JSI54" s="516"/>
      <c r="JSJ54" s="516"/>
      <c r="JSK54" s="516"/>
      <c r="JSL54" s="516"/>
      <c r="JSM54" s="516"/>
      <c r="JSN54" s="516"/>
      <c r="JSO54" s="516"/>
      <c r="JSP54" s="516"/>
      <c r="JSQ54" s="516"/>
      <c r="JSR54" s="516"/>
      <c r="JSS54" s="516"/>
      <c r="JST54" s="516"/>
      <c r="JSU54" s="516"/>
      <c r="JSV54" s="516"/>
      <c r="JSW54" s="516"/>
      <c r="JSX54" s="516"/>
      <c r="JSY54" s="516"/>
      <c r="JSZ54" s="516"/>
      <c r="JTA54" s="516"/>
      <c r="JTB54" s="516"/>
      <c r="JTC54" s="516"/>
      <c r="JTD54" s="516"/>
      <c r="JTE54" s="516"/>
      <c r="JTF54" s="516"/>
      <c r="JTG54" s="516"/>
      <c r="JTH54" s="516"/>
      <c r="JTI54" s="516"/>
      <c r="JTJ54" s="516"/>
      <c r="JTK54" s="516"/>
      <c r="JTL54" s="516"/>
      <c r="JTM54" s="516"/>
      <c r="JTN54" s="516"/>
      <c r="JTO54" s="516"/>
      <c r="JTP54" s="516"/>
      <c r="JTQ54" s="516"/>
      <c r="JTR54" s="516"/>
      <c r="JTS54" s="516"/>
      <c r="JTT54" s="516"/>
      <c r="JTU54" s="516"/>
      <c r="JTV54" s="516"/>
      <c r="JTW54" s="516"/>
      <c r="JTX54" s="516"/>
      <c r="JTY54" s="516"/>
      <c r="JTZ54" s="516"/>
      <c r="JUA54" s="516"/>
      <c r="JUB54" s="516"/>
      <c r="JUC54" s="516"/>
      <c r="JUD54" s="516"/>
      <c r="JUE54" s="516"/>
      <c r="JUF54" s="516"/>
      <c r="JUG54" s="516"/>
      <c r="JUH54" s="516"/>
      <c r="JUI54" s="516"/>
      <c r="JUJ54" s="516"/>
      <c r="JUK54" s="516"/>
      <c r="JUL54" s="516"/>
      <c r="JUM54" s="516"/>
      <c r="JUN54" s="516"/>
      <c r="JUO54" s="516"/>
      <c r="JUP54" s="516"/>
      <c r="JUQ54" s="516"/>
      <c r="JUR54" s="516"/>
      <c r="JUS54" s="516"/>
      <c r="JUT54" s="516"/>
      <c r="JUU54" s="516"/>
      <c r="JUV54" s="516"/>
      <c r="JUW54" s="516"/>
      <c r="JUX54" s="516"/>
      <c r="JUY54" s="516"/>
      <c r="JUZ54" s="516"/>
      <c r="JVA54" s="516"/>
      <c r="JVB54" s="516"/>
      <c r="JVC54" s="516"/>
      <c r="JVD54" s="516"/>
      <c r="JVE54" s="516"/>
      <c r="JVF54" s="516"/>
      <c r="JVG54" s="516"/>
      <c r="JVH54" s="516"/>
      <c r="JVI54" s="516"/>
      <c r="JVJ54" s="516"/>
      <c r="JVK54" s="516"/>
      <c r="JVL54" s="516"/>
      <c r="JVM54" s="516"/>
      <c r="JVN54" s="516"/>
      <c r="JVO54" s="516"/>
      <c r="JVP54" s="516"/>
      <c r="JVQ54" s="516"/>
      <c r="JVR54" s="516"/>
      <c r="JVS54" s="516"/>
      <c r="JVT54" s="516"/>
      <c r="JVU54" s="516"/>
      <c r="JVV54" s="516"/>
      <c r="JVW54" s="516"/>
      <c r="JVX54" s="516"/>
      <c r="JVY54" s="516"/>
      <c r="JVZ54" s="516"/>
      <c r="JWA54" s="516"/>
      <c r="JWB54" s="516"/>
      <c r="JWC54" s="516"/>
      <c r="JWD54" s="516"/>
      <c r="JWE54" s="516"/>
      <c r="JWF54" s="516"/>
      <c r="JWG54" s="516"/>
      <c r="JWH54" s="516"/>
      <c r="JWI54" s="516"/>
      <c r="JWJ54" s="516"/>
      <c r="JWK54" s="516"/>
      <c r="JWL54" s="516"/>
      <c r="JWM54" s="516"/>
      <c r="JWN54" s="516"/>
      <c r="JWO54" s="516"/>
      <c r="JWP54" s="516"/>
      <c r="JWQ54" s="516"/>
      <c r="JWR54" s="516"/>
      <c r="JWS54" s="516"/>
      <c r="JWT54" s="516"/>
      <c r="JWU54" s="516"/>
      <c r="JWV54" s="516"/>
      <c r="JWW54" s="516"/>
      <c r="JWX54" s="516"/>
      <c r="JWY54" s="516"/>
      <c r="JWZ54" s="516"/>
      <c r="JXA54" s="516"/>
      <c r="JXB54" s="516"/>
      <c r="JXC54" s="516"/>
      <c r="JXD54" s="516"/>
      <c r="JXE54" s="516"/>
      <c r="JXF54" s="516"/>
      <c r="JXG54" s="516"/>
      <c r="JXH54" s="516"/>
      <c r="JXI54" s="516"/>
      <c r="JXJ54" s="516"/>
      <c r="JXK54" s="516"/>
      <c r="JXL54" s="516"/>
      <c r="JXM54" s="516"/>
      <c r="JXN54" s="516"/>
      <c r="JXO54" s="516"/>
      <c r="JXP54" s="516"/>
      <c r="JXQ54" s="516"/>
      <c r="JXR54" s="516"/>
      <c r="JXS54" s="516"/>
      <c r="JXT54" s="516"/>
      <c r="JXU54" s="516"/>
      <c r="JXV54" s="516"/>
      <c r="JXW54" s="516"/>
      <c r="JXX54" s="516"/>
      <c r="JXY54" s="516"/>
      <c r="JXZ54" s="516"/>
      <c r="JYA54" s="516"/>
      <c r="JYB54" s="516"/>
      <c r="JYC54" s="516"/>
      <c r="JYD54" s="516"/>
      <c r="JYE54" s="516"/>
      <c r="JYF54" s="516"/>
      <c r="JYG54" s="516"/>
      <c r="JYH54" s="516"/>
      <c r="JYI54" s="516"/>
      <c r="JYJ54" s="516"/>
      <c r="JYK54" s="516"/>
      <c r="JYL54" s="516"/>
      <c r="JYM54" s="516"/>
      <c r="JYN54" s="516"/>
      <c r="JYO54" s="516"/>
      <c r="JYP54" s="516"/>
      <c r="JYQ54" s="516"/>
      <c r="JYR54" s="516"/>
      <c r="JYS54" s="516"/>
      <c r="JYT54" s="516"/>
      <c r="JYU54" s="516"/>
      <c r="JYV54" s="516"/>
      <c r="JYW54" s="516"/>
      <c r="JYX54" s="516"/>
      <c r="JYY54" s="516"/>
      <c r="JYZ54" s="516"/>
      <c r="JZA54" s="516"/>
      <c r="JZB54" s="516"/>
      <c r="JZC54" s="516"/>
      <c r="JZD54" s="516"/>
      <c r="JZE54" s="516"/>
      <c r="JZF54" s="516"/>
      <c r="JZG54" s="516"/>
      <c r="JZH54" s="516"/>
      <c r="JZI54" s="516"/>
      <c r="JZJ54" s="516"/>
      <c r="JZK54" s="516"/>
      <c r="JZL54" s="516"/>
      <c r="JZM54" s="516"/>
      <c r="JZN54" s="516"/>
      <c r="JZO54" s="516"/>
      <c r="JZP54" s="516"/>
      <c r="JZQ54" s="516"/>
      <c r="JZR54" s="516"/>
      <c r="JZS54" s="516"/>
      <c r="JZT54" s="516"/>
      <c r="JZU54" s="516"/>
      <c r="JZV54" s="516"/>
      <c r="JZW54" s="516"/>
      <c r="JZX54" s="516"/>
      <c r="JZY54" s="516"/>
      <c r="JZZ54" s="516"/>
      <c r="KAA54" s="516"/>
      <c r="KAB54" s="516"/>
      <c r="KAC54" s="516"/>
      <c r="KAD54" s="516"/>
      <c r="KAE54" s="516"/>
      <c r="KAF54" s="516"/>
      <c r="KAG54" s="516"/>
      <c r="KAH54" s="516"/>
      <c r="KAI54" s="516"/>
      <c r="KAJ54" s="516"/>
      <c r="KAK54" s="516"/>
      <c r="KAL54" s="516"/>
      <c r="KAM54" s="516"/>
      <c r="KAN54" s="516"/>
      <c r="KAO54" s="516"/>
      <c r="KAP54" s="516"/>
      <c r="KAQ54" s="516"/>
      <c r="KAR54" s="516"/>
      <c r="KAS54" s="516"/>
      <c r="KAT54" s="516"/>
      <c r="KAU54" s="516"/>
      <c r="KAV54" s="516"/>
      <c r="KAW54" s="516"/>
      <c r="KAX54" s="516"/>
      <c r="KAY54" s="516"/>
      <c r="KAZ54" s="516"/>
      <c r="KBA54" s="516"/>
      <c r="KBB54" s="516"/>
      <c r="KBC54" s="516"/>
      <c r="KBD54" s="516"/>
      <c r="KBE54" s="516"/>
      <c r="KBF54" s="516"/>
      <c r="KBG54" s="516"/>
      <c r="KBH54" s="516"/>
      <c r="KBI54" s="516"/>
      <c r="KBJ54" s="516"/>
      <c r="KBK54" s="516"/>
      <c r="KBL54" s="516"/>
      <c r="KBM54" s="516"/>
      <c r="KBN54" s="516"/>
      <c r="KBO54" s="516"/>
      <c r="KBP54" s="516"/>
      <c r="KBQ54" s="516"/>
      <c r="KBR54" s="516"/>
      <c r="KBS54" s="516"/>
      <c r="KBT54" s="516"/>
      <c r="KBU54" s="516"/>
      <c r="KBV54" s="516"/>
      <c r="KBW54" s="516"/>
      <c r="KBX54" s="516"/>
      <c r="KBY54" s="516"/>
      <c r="KBZ54" s="516"/>
      <c r="KCA54" s="516"/>
      <c r="KCB54" s="516"/>
      <c r="KCC54" s="516"/>
      <c r="KCD54" s="516"/>
      <c r="KCE54" s="516"/>
      <c r="KCF54" s="516"/>
      <c r="KCG54" s="516"/>
      <c r="KCH54" s="516"/>
      <c r="KCI54" s="516"/>
      <c r="KCJ54" s="516"/>
      <c r="KCK54" s="516"/>
      <c r="KCL54" s="516"/>
      <c r="KCM54" s="516"/>
      <c r="KCN54" s="516"/>
      <c r="KCO54" s="516"/>
      <c r="KCP54" s="516"/>
      <c r="KCQ54" s="516"/>
      <c r="KCR54" s="516"/>
      <c r="KCS54" s="516"/>
      <c r="KCT54" s="516"/>
      <c r="KCU54" s="516"/>
      <c r="KCV54" s="516"/>
      <c r="KCW54" s="516"/>
      <c r="KCX54" s="516"/>
      <c r="KCY54" s="516"/>
      <c r="KCZ54" s="516"/>
      <c r="KDA54" s="516"/>
      <c r="KDB54" s="516"/>
      <c r="KDC54" s="516"/>
      <c r="KDD54" s="516"/>
      <c r="KDE54" s="516"/>
      <c r="KDF54" s="516"/>
      <c r="KDG54" s="516"/>
      <c r="KDH54" s="516"/>
      <c r="KDI54" s="516"/>
      <c r="KDJ54" s="516"/>
      <c r="KDK54" s="516"/>
      <c r="KDL54" s="516"/>
      <c r="KDM54" s="516"/>
      <c r="KDN54" s="516"/>
      <c r="KDO54" s="516"/>
      <c r="KDP54" s="516"/>
      <c r="KDQ54" s="516"/>
      <c r="KDR54" s="516"/>
      <c r="KDS54" s="516"/>
      <c r="KDT54" s="516"/>
      <c r="KDU54" s="516"/>
      <c r="KDV54" s="516"/>
      <c r="KDW54" s="516"/>
      <c r="KDX54" s="516"/>
      <c r="KDY54" s="516"/>
      <c r="KDZ54" s="516"/>
      <c r="KEA54" s="516"/>
      <c r="KEB54" s="516"/>
      <c r="KEC54" s="516"/>
      <c r="KED54" s="516"/>
      <c r="KEE54" s="516"/>
      <c r="KEF54" s="516"/>
      <c r="KEG54" s="516"/>
      <c r="KEH54" s="516"/>
      <c r="KEI54" s="516"/>
      <c r="KEJ54" s="516"/>
      <c r="KEK54" s="516"/>
      <c r="KEL54" s="516"/>
      <c r="KEM54" s="516"/>
      <c r="KEN54" s="516"/>
      <c r="KEO54" s="516"/>
      <c r="KEP54" s="516"/>
      <c r="KEQ54" s="516"/>
      <c r="KER54" s="516"/>
      <c r="KES54" s="516"/>
      <c r="KET54" s="516"/>
      <c r="KEU54" s="516"/>
      <c r="KEV54" s="516"/>
      <c r="KEW54" s="516"/>
      <c r="KEX54" s="516"/>
      <c r="KEY54" s="516"/>
      <c r="KEZ54" s="516"/>
      <c r="KFA54" s="516"/>
      <c r="KFB54" s="516"/>
      <c r="KFC54" s="516"/>
      <c r="KFD54" s="516"/>
      <c r="KFE54" s="516"/>
      <c r="KFF54" s="516"/>
      <c r="KFG54" s="516"/>
      <c r="KFH54" s="516"/>
      <c r="KFI54" s="516"/>
      <c r="KFJ54" s="516"/>
      <c r="KFK54" s="516"/>
      <c r="KFL54" s="516"/>
      <c r="KFM54" s="516"/>
      <c r="KFN54" s="516"/>
      <c r="KFO54" s="516"/>
      <c r="KFP54" s="516"/>
      <c r="KFQ54" s="516"/>
      <c r="KFR54" s="516"/>
      <c r="KFS54" s="516"/>
      <c r="KFT54" s="516"/>
      <c r="KFU54" s="516"/>
      <c r="KFV54" s="516"/>
      <c r="KFW54" s="516"/>
      <c r="KFX54" s="516"/>
      <c r="KFY54" s="516"/>
      <c r="KFZ54" s="516"/>
      <c r="KGA54" s="516"/>
      <c r="KGB54" s="516"/>
      <c r="KGC54" s="516"/>
      <c r="KGD54" s="516"/>
      <c r="KGE54" s="516"/>
      <c r="KGF54" s="516"/>
      <c r="KGG54" s="516"/>
      <c r="KGH54" s="516"/>
      <c r="KGI54" s="516"/>
      <c r="KGJ54" s="516"/>
      <c r="KGK54" s="516"/>
      <c r="KGL54" s="516"/>
      <c r="KGM54" s="516"/>
      <c r="KGN54" s="516"/>
      <c r="KGO54" s="516"/>
      <c r="KGP54" s="516"/>
      <c r="KGQ54" s="516"/>
      <c r="KGR54" s="516"/>
      <c r="KGS54" s="516"/>
      <c r="KGT54" s="516"/>
      <c r="KGU54" s="516"/>
      <c r="KGV54" s="516"/>
      <c r="KGW54" s="516"/>
      <c r="KGX54" s="516"/>
      <c r="KGY54" s="516"/>
      <c r="KGZ54" s="516"/>
      <c r="KHA54" s="516"/>
      <c r="KHB54" s="516"/>
      <c r="KHC54" s="516"/>
      <c r="KHD54" s="516"/>
      <c r="KHE54" s="516"/>
      <c r="KHF54" s="516"/>
      <c r="KHG54" s="516"/>
      <c r="KHH54" s="516"/>
      <c r="KHI54" s="516"/>
      <c r="KHJ54" s="516"/>
      <c r="KHK54" s="516"/>
      <c r="KHL54" s="516"/>
      <c r="KHM54" s="516"/>
      <c r="KHN54" s="516"/>
      <c r="KHO54" s="516"/>
      <c r="KHP54" s="516"/>
      <c r="KHQ54" s="516"/>
      <c r="KHR54" s="516"/>
      <c r="KHS54" s="516"/>
      <c r="KHT54" s="516"/>
      <c r="KHU54" s="516"/>
      <c r="KHV54" s="516"/>
      <c r="KHW54" s="516"/>
      <c r="KHX54" s="516"/>
      <c r="KHY54" s="516"/>
      <c r="KHZ54" s="516"/>
      <c r="KIA54" s="516"/>
      <c r="KIB54" s="516"/>
      <c r="KIC54" s="516"/>
      <c r="KID54" s="516"/>
      <c r="KIE54" s="516"/>
      <c r="KIF54" s="516"/>
      <c r="KIG54" s="516"/>
      <c r="KIH54" s="516"/>
      <c r="KII54" s="516"/>
      <c r="KIJ54" s="516"/>
      <c r="KIK54" s="516"/>
      <c r="KIL54" s="516"/>
      <c r="KIM54" s="516"/>
      <c r="KIN54" s="516"/>
      <c r="KIO54" s="516"/>
      <c r="KIP54" s="516"/>
      <c r="KIQ54" s="516"/>
      <c r="KIR54" s="516"/>
      <c r="KIS54" s="516"/>
      <c r="KIT54" s="516"/>
      <c r="KIU54" s="516"/>
      <c r="KIV54" s="516"/>
      <c r="KIW54" s="516"/>
      <c r="KIX54" s="516"/>
      <c r="KIY54" s="516"/>
      <c r="KIZ54" s="516"/>
      <c r="KJA54" s="516"/>
      <c r="KJB54" s="516"/>
      <c r="KJC54" s="516"/>
      <c r="KJD54" s="516"/>
      <c r="KJE54" s="516"/>
      <c r="KJF54" s="516"/>
      <c r="KJG54" s="516"/>
      <c r="KJH54" s="516"/>
      <c r="KJI54" s="516"/>
      <c r="KJJ54" s="516"/>
      <c r="KJK54" s="516"/>
      <c r="KJL54" s="516"/>
      <c r="KJM54" s="516"/>
      <c r="KJN54" s="516"/>
      <c r="KJO54" s="516"/>
      <c r="KJP54" s="516"/>
      <c r="KJQ54" s="516"/>
      <c r="KJR54" s="516"/>
      <c r="KJS54" s="516"/>
      <c r="KJT54" s="516"/>
      <c r="KJU54" s="516"/>
      <c r="KJV54" s="516"/>
      <c r="KJW54" s="516"/>
      <c r="KJX54" s="516"/>
      <c r="KJY54" s="516"/>
      <c r="KJZ54" s="516"/>
      <c r="KKA54" s="516"/>
      <c r="KKB54" s="516"/>
      <c r="KKC54" s="516"/>
      <c r="KKD54" s="516"/>
      <c r="KKE54" s="516"/>
      <c r="KKF54" s="516"/>
      <c r="KKG54" s="516"/>
      <c r="KKH54" s="516"/>
      <c r="KKI54" s="516"/>
      <c r="KKJ54" s="516"/>
      <c r="KKK54" s="516"/>
      <c r="KKL54" s="516"/>
      <c r="KKM54" s="516"/>
      <c r="KKN54" s="516"/>
      <c r="KKO54" s="516"/>
      <c r="KKP54" s="516"/>
      <c r="KKQ54" s="516"/>
      <c r="KKR54" s="516"/>
      <c r="KKS54" s="516"/>
      <c r="KKT54" s="516"/>
      <c r="KKU54" s="516"/>
      <c r="KKV54" s="516"/>
      <c r="KKW54" s="516"/>
      <c r="KKX54" s="516"/>
      <c r="KKY54" s="516"/>
      <c r="KKZ54" s="516"/>
      <c r="KLA54" s="516"/>
      <c r="KLB54" s="516"/>
      <c r="KLC54" s="516"/>
      <c r="KLD54" s="516"/>
      <c r="KLE54" s="516"/>
      <c r="KLF54" s="516"/>
      <c r="KLG54" s="516"/>
      <c r="KLH54" s="516"/>
      <c r="KLI54" s="516"/>
      <c r="KLJ54" s="516"/>
      <c r="KLK54" s="516"/>
      <c r="KLL54" s="516"/>
      <c r="KLM54" s="516"/>
      <c r="KLN54" s="516"/>
      <c r="KLO54" s="516"/>
      <c r="KLP54" s="516"/>
      <c r="KLQ54" s="516"/>
      <c r="KLR54" s="516"/>
      <c r="KLS54" s="516"/>
      <c r="KLT54" s="516"/>
      <c r="KLU54" s="516"/>
      <c r="KLV54" s="516"/>
      <c r="KLW54" s="516"/>
      <c r="KLX54" s="516"/>
      <c r="KLY54" s="516"/>
      <c r="KLZ54" s="516"/>
      <c r="KMA54" s="516"/>
      <c r="KMB54" s="516"/>
      <c r="KMC54" s="516"/>
      <c r="KMD54" s="516"/>
      <c r="KME54" s="516"/>
      <c r="KMF54" s="516"/>
      <c r="KMG54" s="516"/>
      <c r="KMH54" s="516"/>
      <c r="KMI54" s="516"/>
      <c r="KMJ54" s="516"/>
      <c r="KMK54" s="516"/>
      <c r="KML54" s="516"/>
      <c r="KMM54" s="516"/>
      <c r="KMN54" s="516"/>
      <c r="KMO54" s="516"/>
      <c r="KMP54" s="516"/>
      <c r="KMQ54" s="516"/>
      <c r="KMR54" s="516"/>
      <c r="KMS54" s="516"/>
      <c r="KMT54" s="516"/>
      <c r="KMU54" s="516"/>
      <c r="KMV54" s="516"/>
      <c r="KMW54" s="516"/>
      <c r="KMX54" s="516"/>
      <c r="KMY54" s="516"/>
      <c r="KMZ54" s="516"/>
      <c r="KNA54" s="516"/>
      <c r="KNB54" s="516"/>
      <c r="KNC54" s="516"/>
      <c r="KND54" s="516"/>
      <c r="KNE54" s="516"/>
      <c r="KNF54" s="516"/>
      <c r="KNG54" s="516"/>
      <c r="KNH54" s="516"/>
      <c r="KNI54" s="516"/>
      <c r="KNJ54" s="516"/>
      <c r="KNK54" s="516"/>
      <c r="KNL54" s="516"/>
      <c r="KNM54" s="516"/>
      <c r="KNN54" s="516"/>
      <c r="KNO54" s="516"/>
      <c r="KNP54" s="516"/>
      <c r="KNQ54" s="516"/>
      <c r="KNR54" s="516"/>
      <c r="KNS54" s="516"/>
      <c r="KNT54" s="516"/>
      <c r="KNU54" s="516"/>
      <c r="KNV54" s="516"/>
      <c r="KNW54" s="516"/>
      <c r="KNX54" s="516"/>
      <c r="KNY54" s="516"/>
      <c r="KNZ54" s="516"/>
      <c r="KOA54" s="516"/>
      <c r="KOB54" s="516"/>
      <c r="KOC54" s="516"/>
      <c r="KOD54" s="516"/>
      <c r="KOE54" s="516"/>
      <c r="KOF54" s="516"/>
      <c r="KOG54" s="516"/>
      <c r="KOH54" s="516"/>
      <c r="KOI54" s="516"/>
      <c r="KOJ54" s="516"/>
      <c r="KOK54" s="516"/>
      <c r="KOL54" s="516"/>
      <c r="KOM54" s="516"/>
      <c r="KON54" s="516"/>
      <c r="KOO54" s="516"/>
      <c r="KOP54" s="516"/>
      <c r="KOQ54" s="516"/>
      <c r="KOR54" s="516"/>
      <c r="KOS54" s="516"/>
      <c r="KOT54" s="516"/>
      <c r="KOU54" s="516"/>
      <c r="KOV54" s="516"/>
      <c r="KOW54" s="516"/>
      <c r="KOX54" s="516"/>
      <c r="KOY54" s="516"/>
      <c r="KOZ54" s="516"/>
      <c r="KPA54" s="516"/>
      <c r="KPB54" s="516"/>
      <c r="KPC54" s="516"/>
      <c r="KPD54" s="516"/>
      <c r="KPE54" s="516"/>
      <c r="KPF54" s="516"/>
      <c r="KPG54" s="516"/>
      <c r="KPH54" s="516"/>
      <c r="KPI54" s="516"/>
      <c r="KPJ54" s="516"/>
      <c r="KPK54" s="516"/>
      <c r="KPL54" s="516"/>
      <c r="KPM54" s="516"/>
      <c r="KPN54" s="516"/>
      <c r="KPO54" s="516"/>
      <c r="KPP54" s="516"/>
      <c r="KPQ54" s="516"/>
      <c r="KPR54" s="516"/>
      <c r="KPS54" s="516"/>
      <c r="KPT54" s="516"/>
      <c r="KPU54" s="516"/>
      <c r="KPV54" s="516"/>
      <c r="KPW54" s="516"/>
      <c r="KPX54" s="516"/>
      <c r="KPY54" s="516"/>
      <c r="KPZ54" s="516"/>
      <c r="KQA54" s="516"/>
      <c r="KQB54" s="516"/>
      <c r="KQC54" s="516"/>
      <c r="KQD54" s="516"/>
      <c r="KQE54" s="516"/>
      <c r="KQF54" s="516"/>
      <c r="KQG54" s="516"/>
      <c r="KQH54" s="516"/>
      <c r="KQI54" s="516"/>
      <c r="KQJ54" s="516"/>
      <c r="KQK54" s="516"/>
      <c r="KQL54" s="516"/>
      <c r="KQM54" s="516"/>
      <c r="KQN54" s="516"/>
      <c r="KQO54" s="516"/>
      <c r="KQP54" s="516"/>
      <c r="KQQ54" s="516"/>
      <c r="KQR54" s="516"/>
      <c r="KQS54" s="516"/>
      <c r="KQT54" s="516"/>
      <c r="KQU54" s="516"/>
      <c r="KQV54" s="516"/>
      <c r="KQW54" s="516"/>
      <c r="KQX54" s="516"/>
      <c r="KQY54" s="516"/>
      <c r="KQZ54" s="516"/>
      <c r="KRA54" s="516"/>
      <c r="KRB54" s="516"/>
      <c r="KRC54" s="516"/>
      <c r="KRD54" s="516"/>
      <c r="KRE54" s="516"/>
      <c r="KRF54" s="516"/>
      <c r="KRG54" s="516"/>
      <c r="KRH54" s="516"/>
      <c r="KRI54" s="516"/>
      <c r="KRJ54" s="516"/>
      <c r="KRK54" s="516"/>
      <c r="KRL54" s="516"/>
      <c r="KRM54" s="516"/>
      <c r="KRN54" s="516"/>
      <c r="KRO54" s="516"/>
      <c r="KRP54" s="516"/>
      <c r="KRQ54" s="516"/>
      <c r="KRR54" s="516"/>
      <c r="KRS54" s="516"/>
      <c r="KRT54" s="516"/>
      <c r="KRU54" s="516"/>
      <c r="KRV54" s="516"/>
      <c r="KRW54" s="516"/>
      <c r="KRX54" s="516"/>
      <c r="KRY54" s="516"/>
      <c r="KRZ54" s="516"/>
      <c r="KSA54" s="516"/>
      <c r="KSB54" s="516"/>
      <c r="KSC54" s="516"/>
      <c r="KSD54" s="516"/>
      <c r="KSE54" s="516"/>
      <c r="KSF54" s="516"/>
      <c r="KSG54" s="516"/>
      <c r="KSH54" s="516"/>
      <c r="KSI54" s="516"/>
      <c r="KSJ54" s="516"/>
      <c r="KSK54" s="516"/>
      <c r="KSL54" s="516"/>
      <c r="KSM54" s="516"/>
      <c r="KSN54" s="516"/>
      <c r="KSO54" s="516"/>
      <c r="KSP54" s="516"/>
      <c r="KSQ54" s="516"/>
      <c r="KSR54" s="516"/>
      <c r="KSS54" s="516"/>
      <c r="KST54" s="516"/>
      <c r="KSU54" s="516"/>
      <c r="KSV54" s="516"/>
      <c r="KSW54" s="516"/>
      <c r="KSX54" s="516"/>
      <c r="KSY54" s="516"/>
      <c r="KSZ54" s="516"/>
      <c r="KTA54" s="516"/>
      <c r="KTB54" s="516"/>
      <c r="KTC54" s="516"/>
      <c r="KTD54" s="516"/>
      <c r="KTE54" s="516"/>
      <c r="KTF54" s="516"/>
      <c r="KTG54" s="516"/>
      <c r="KTH54" s="516"/>
      <c r="KTI54" s="516"/>
      <c r="KTJ54" s="516"/>
      <c r="KTK54" s="516"/>
      <c r="KTL54" s="516"/>
      <c r="KTM54" s="516"/>
      <c r="KTN54" s="516"/>
      <c r="KTO54" s="516"/>
      <c r="KTP54" s="516"/>
      <c r="KTQ54" s="516"/>
      <c r="KTR54" s="516"/>
      <c r="KTS54" s="516"/>
      <c r="KTT54" s="516"/>
      <c r="KTU54" s="516"/>
      <c r="KTV54" s="516"/>
      <c r="KTW54" s="516"/>
      <c r="KTX54" s="516"/>
      <c r="KTY54" s="516"/>
      <c r="KTZ54" s="516"/>
      <c r="KUA54" s="516"/>
      <c r="KUB54" s="516"/>
      <c r="KUC54" s="516"/>
      <c r="KUD54" s="516"/>
      <c r="KUE54" s="516"/>
      <c r="KUF54" s="516"/>
      <c r="KUG54" s="516"/>
      <c r="KUH54" s="516"/>
      <c r="KUI54" s="516"/>
      <c r="KUJ54" s="516"/>
      <c r="KUK54" s="516"/>
      <c r="KUL54" s="516"/>
      <c r="KUM54" s="516"/>
      <c r="KUN54" s="516"/>
      <c r="KUO54" s="516"/>
      <c r="KUP54" s="516"/>
      <c r="KUQ54" s="516"/>
      <c r="KUR54" s="516"/>
      <c r="KUS54" s="516"/>
      <c r="KUT54" s="516"/>
      <c r="KUU54" s="516"/>
      <c r="KUV54" s="516"/>
      <c r="KUW54" s="516"/>
      <c r="KUX54" s="516"/>
      <c r="KUY54" s="516"/>
      <c r="KUZ54" s="516"/>
      <c r="KVA54" s="516"/>
      <c r="KVB54" s="516"/>
      <c r="KVC54" s="516"/>
      <c r="KVD54" s="516"/>
      <c r="KVE54" s="516"/>
      <c r="KVF54" s="516"/>
      <c r="KVG54" s="516"/>
      <c r="KVH54" s="516"/>
      <c r="KVI54" s="516"/>
      <c r="KVJ54" s="516"/>
      <c r="KVK54" s="516"/>
      <c r="KVL54" s="516"/>
      <c r="KVM54" s="516"/>
      <c r="KVN54" s="516"/>
      <c r="KVO54" s="516"/>
      <c r="KVP54" s="516"/>
      <c r="KVQ54" s="516"/>
      <c r="KVR54" s="516"/>
      <c r="KVS54" s="516"/>
      <c r="KVT54" s="516"/>
      <c r="KVU54" s="516"/>
      <c r="KVV54" s="516"/>
      <c r="KVW54" s="516"/>
      <c r="KVX54" s="516"/>
      <c r="KVY54" s="516"/>
      <c r="KVZ54" s="516"/>
      <c r="KWA54" s="516"/>
      <c r="KWB54" s="516"/>
      <c r="KWC54" s="516"/>
      <c r="KWD54" s="516"/>
      <c r="KWE54" s="516"/>
      <c r="KWF54" s="516"/>
      <c r="KWG54" s="516"/>
      <c r="KWH54" s="516"/>
      <c r="KWI54" s="516"/>
      <c r="KWJ54" s="516"/>
      <c r="KWK54" s="516"/>
      <c r="KWL54" s="516"/>
      <c r="KWM54" s="516"/>
      <c r="KWN54" s="516"/>
      <c r="KWO54" s="516"/>
      <c r="KWP54" s="516"/>
      <c r="KWQ54" s="516"/>
      <c r="KWR54" s="516"/>
      <c r="KWS54" s="516"/>
      <c r="KWT54" s="516"/>
      <c r="KWU54" s="516"/>
      <c r="KWV54" s="516"/>
      <c r="KWW54" s="516"/>
      <c r="KWX54" s="516"/>
      <c r="KWY54" s="516"/>
      <c r="KWZ54" s="516"/>
      <c r="KXA54" s="516"/>
      <c r="KXB54" s="516"/>
      <c r="KXC54" s="516"/>
      <c r="KXD54" s="516"/>
      <c r="KXE54" s="516"/>
      <c r="KXF54" s="516"/>
      <c r="KXG54" s="516"/>
      <c r="KXH54" s="516"/>
      <c r="KXI54" s="516"/>
      <c r="KXJ54" s="516"/>
      <c r="KXK54" s="516"/>
      <c r="KXL54" s="516"/>
      <c r="KXM54" s="516"/>
      <c r="KXN54" s="516"/>
      <c r="KXO54" s="516"/>
      <c r="KXP54" s="516"/>
      <c r="KXQ54" s="516"/>
      <c r="KXR54" s="516"/>
      <c r="KXS54" s="516"/>
      <c r="KXT54" s="516"/>
      <c r="KXU54" s="516"/>
      <c r="KXV54" s="516"/>
      <c r="KXW54" s="516"/>
      <c r="KXX54" s="516"/>
      <c r="KXY54" s="516"/>
      <c r="KXZ54" s="516"/>
      <c r="KYA54" s="516"/>
      <c r="KYB54" s="516"/>
      <c r="KYC54" s="516"/>
      <c r="KYD54" s="516"/>
      <c r="KYE54" s="516"/>
      <c r="KYF54" s="516"/>
      <c r="KYG54" s="516"/>
      <c r="KYH54" s="516"/>
      <c r="KYI54" s="516"/>
      <c r="KYJ54" s="516"/>
      <c r="KYK54" s="516"/>
      <c r="KYL54" s="516"/>
      <c r="KYM54" s="516"/>
      <c r="KYN54" s="516"/>
      <c r="KYO54" s="516"/>
      <c r="KYP54" s="516"/>
      <c r="KYQ54" s="516"/>
      <c r="KYR54" s="516"/>
      <c r="KYS54" s="516"/>
      <c r="KYT54" s="516"/>
      <c r="KYU54" s="516"/>
      <c r="KYV54" s="516"/>
      <c r="KYW54" s="516"/>
      <c r="KYX54" s="516"/>
      <c r="KYY54" s="516"/>
      <c r="KYZ54" s="516"/>
      <c r="KZA54" s="516"/>
      <c r="KZB54" s="516"/>
      <c r="KZC54" s="516"/>
      <c r="KZD54" s="516"/>
      <c r="KZE54" s="516"/>
      <c r="KZF54" s="516"/>
      <c r="KZG54" s="516"/>
      <c r="KZH54" s="516"/>
      <c r="KZI54" s="516"/>
      <c r="KZJ54" s="516"/>
      <c r="KZK54" s="516"/>
      <c r="KZL54" s="516"/>
      <c r="KZM54" s="516"/>
      <c r="KZN54" s="516"/>
      <c r="KZO54" s="516"/>
      <c r="KZP54" s="516"/>
      <c r="KZQ54" s="516"/>
      <c r="KZR54" s="516"/>
      <c r="KZS54" s="516"/>
      <c r="KZT54" s="516"/>
      <c r="KZU54" s="516"/>
      <c r="KZV54" s="516"/>
      <c r="KZW54" s="516"/>
      <c r="KZX54" s="516"/>
      <c r="KZY54" s="516"/>
      <c r="KZZ54" s="516"/>
      <c r="LAA54" s="516"/>
      <c r="LAB54" s="516"/>
      <c r="LAC54" s="516"/>
      <c r="LAD54" s="516"/>
      <c r="LAE54" s="516"/>
      <c r="LAF54" s="516"/>
      <c r="LAG54" s="516"/>
      <c r="LAH54" s="516"/>
      <c r="LAI54" s="516"/>
      <c r="LAJ54" s="516"/>
      <c r="LAK54" s="516"/>
      <c r="LAL54" s="516"/>
      <c r="LAM54" s="516"/>
      <c r="LAN54" s="516"/>
      <c r="LAO54" s="516"/>
      <c r="LAP54" s="516"/>
      <c r="LAQ54" s="516"/>
      <c r="LAR54" s="516"/>
      <c r="LAS54" s="516"/>
      <c r="LAT54" s="516"/>
      <c r="LAU54" s="516"/>
      <c r="LAV54" s="516"/>
      <c r="LAW54" s="516"/>
      <c r="LAX54" s="516"/>
      <c r="LAY54" s="516"/>
      <c r="LAZ54" s="516"/>
      <c r="LBA54" s="516"/>
      <c r="LBB54" s="516"/>
      <c r="LBC54" s="516"/>
      <c r="LBD54" s="516"/>
      <c r="LBE54" s="516"/>
      <c r="LBF54" s="516"/>
      <c r="LBG54" s="516"/>
      <c r="LBH54" s="516"/>
      <c r="LBI54" s="516"/>
      <c r="LBJ54" s="516"/>
      <c r="LBK54" s="516"/>
      <c r="LBL54" s="516"/>
      <c r="LBM54" s="516"/>
      <c r="LBN54" s="516"/>
      <c r="LBO54" s="516"/>
      <c r="LBP54" s="516"/>
      <c r="LBQ54" s="516"/>
      <c r="LBR54" s="516"/>
      <c r="LBS54" s="516"/>
      <c r="LBT54" s="516"/>
      <c r="LBU54" s="516"/>
      <c r="LBV54" s="516"/>
      <c r="LBW54" s="516"/>
      <c r="LBX54" s="516"/>
      <c r="LBY54" s="516"/>
      <c r="LBZ54" s="516"/>
      <c r="LCA54" s="516"/>
      <c r="LCB54" s="516"/>
      <c r="LCC54" s="516"/>
      <c r="LCD54" s="516"/>
      <c r="LCE54" s="516"/>
      <c r="LCF54" s="516"/>
      <c r="LCG54" s="516"/>
      <c r="LCH54" s="516"/>
      <c r="LCI54" s="516"/>
      <c r="LCJ54" s="516"/>
      <c r="LCK54" s="516"/>
      <c r="LCL54" s="516"/>
      <c r="LCM54" s="516"/>
      <c r="LCN54" s="516"/>
      <c r="LCO54" s="516"/>
      <c r="LCP54" s="516"/>
      <c r="LCQ54" s="516"/>
      <c r="LCR54" s="516"/>
      <c r="LCS54" s="516"/>
      <c r="LCT54" s="516"/>
      <c r="LCU54" s="516"/>
      <c r="LCV54" s="516"/>
      <c r="LCW54" s="516"/>
      <c r="LCX54" s="516"/>
      <c r="LCY54" s="516"/>
      <c r="LCZ54" s="516"/>
      <c r="LDA54" s="516"/>
      <c r="LDB54" s="516"/>
      <c r="LDC54" s="516"/>
      <c r="LDD54" s="516"/>
      <c r="LDE54" s="516"/>
      <c r="LDF54" s="516"/>
      <c r="LDG54" s="516"/>
      <c r="LDH54" s="516"/>
      <c r="LDI54" s="516"/>
      <c r="LDJ54" s="516"/>
      <c r="LDK54" s="516"/>
      <c r="LDL54" s="516"/>
      <c r="LDM54" s="516"/>
      <c r="LDN54" s="516"/>
      <c r="LDO54" s="516"/>
      <c r="LDP54" s="516"/>
      <c r="LDQ54" s="516"/>
      <c r="LDR54" s="516"/>
      <c r="LDS54" s="516"/>
      <c r="LDT54" s="516"/>
      <c r="LDU54" s="516"/>
      <c r="LDV54" s="516"/>
      <c r="LDW54" s="516"/>
      <c r="LDX54" s="516"/>
      <c r="LDY54" s="516"/>
      <c r="LDZ54" s="516"/>
      <c r="LEA54" s="516"/>
      <c r="LEB54" s="516"/>
      <c r="LEC54" s="516"/>
      <c r="LED54" s="516"/>
      <c r="LEE54" s="516"/>
      <c r="LEF54" s="516"/>
      <c r="LEG54" s="516"/>
      <c r="LEH54" s="516"/>
      <c r="LEI54" s="516"/>
      <c r="LEJ54" s="516"/>
      <c r="LEK54" s="516"/>
      <c r="LEL54" s="516"/>
      <c r="LEM54" s="516"/>
      <c r="LEN54" s="516"/>
      <c r="LEO54" s="516"/>
      <c r="LEP54" s="516"/>
      <c r="LEQ54" s="516"/>
      <c r="LER54" s="516"/>
      <c r="LES54" s="516"/>
      <c r="LET54" s="516"/>
      <c r="LEU54" s="516"/>
      <c r="LEV54" s="516"/>
      <c r="LEW54" s="516"/>
      <c r="LEX54" s="516"/>
      <c r="LEY54" s="516"/>
      <c r="LEZ54" s="516"/>
      <c r="LFA54" s="516"/>
      <c r="LFB54" s="516"/>
      <c r="LFC54" s="516"/>
      <c r="LFD54" s="516"/>
      <c r="LFE54" s="516"/>
      <c r="LFF54" s="516"/>
      <c r="LFG54" s="516"/>
      <c r="LFH54" s="516"/>
      <c r="LFI54" s="516"/>
      <c r="LFJ54" s="516"/>
      <c r="LFK54" s="516"/>
      <c r="LFL54" s="516"/>
      <c r="LFM54" s="516"/>
      <c r="LFN54" s="516"/>
      <c r="LFO54" s="516"/>
      <c r="LFP54" s="516"/>
      <c r="LFQ54" s="516"/>
      <c r="LFR54" s="516"/>
      <c r="LFS54" s="516"/>
      <c r="LFT54" s="516"/>
      <c r="LFU54" s="516"/>
      <c r="LFV54" s="516"/>
      <c r="LFW54" s="516"/>
      <c r="LFX54" s="516"/>
      <c r="LFY54" s="516"/>
      <c r="LFZ54" s="516"/>
      <c r="LGA54" s="516"/>
      <c r="LGB54" s="516"/>
      <c r="LGC54" s="516"/>
      <c r="LGD54" s="516"/>
      <c r="LGE54" s="516"/>
      <c r="LGF54" s="516"/>
      <c r="LGG54" s="516"/>
      <c r="LGH54" s="516"/>
      <c r="LGI54" s="516"/>
      <c r="LGJ54" s="516"/>
      <c r="LGK54" s="516"/>
      <c r="LGL54" s="516"/>
      <c r="LGM54" s="516"/>
      <c r="LGN54" s="516"/>
      <c r="LGO54" s="516"/>
      <c r="LGP54" s="516"/>
      <c r="LGQ54" s="516"/>
      <c r="LGR54" s="516"/>
      <c r="LGS54" s="516"/>
      <c r="LGT54" s="516"/>
      <c r="LGU54" s="516"/>
      <c r="LGV54" s="516"/>
      <c r="LGW54" s="516"/>
      <c r="LGX54" s="516"/>
      <c r="LGY54" s="516"/>
      <c r="LGZ54" s="516"/>
      <c r="LHA54" s="516"/>
      <c r="LHB54" s="516"/>
      <c r="LHC54" s="516"/>
      <c r="LHD54" s="516"/>
      <c r="LHE54" s="516"/>
      <c r="LHF54" s="516"/>
      <c r="LHG54" s="516"/>
      <c r="LHH54" s="516"/>
      <c r="LHI54" s="516"/>
      <c r="LHJ54" s="516"/>
      <c r="LHK54" s="516"/>
      <c r="LHL54" s="516"/>
      <c r="LHM54" s="516"/>
      <c r="LHN54" s="516"/>
      <c r="LHO54" s="516"/>
      <c r="LHP54" s="516"/>
      <c r="LHQ54" s="516"/>
      <c r="LHR54" s="516"/>
      <c r="LHS54" s="516"/>
      <c r="LHT54" s="516"/>
      <c r="LHU54" s="516"/>
      <c r="LHV54" s="516"/>
      <c r="LHW54" s="516"/>
      <c r="LHX54" s="516"/>
      <c r="LHY54" s="516"/>
      <c r="LHZ54" s="516"/>
      <c r="LIA54" s="516"/>
      <c r="LIB54" s="516"/>
      <c r="LIC54" s="516"/>
      <c r="LID54" s="516"/>
      <c r="LIE54" s="516"/>
      <c r="LIF54" s="516"/>
      <c r="LIG54" s="516"/>
      <c r="LIH54" s="516"/>
      <c r="LII54" s="516"/>
      <c r="LIJ54" s="516"/>
      <c r="LIK54" s="516"/>
      <c r="LIL54" s="516"/>
      <c r="LIM54" s="516"/>
      <c r="LIN54" s="516"/>
      <c r="LIO54" s="516"/>
      <c r="LIP54" s="516"/>
      <c r="LIQ54" s="516"/>
      <c r="LIR54" s="516"/>
      <c r="LIS54" s="516"/>
      <c r="LIT54" s="516"/>
      <c r="LIU54" s="516"/>
      <c r="LIV54" s="516"/>
      <c r="LIW54" s="516"/>
      <c r="LIX54" s="516"/>
      <c r="LIY54" s="516"/>
      <c r="LIZ54" s="516"/>
      <c r="LJA54" s="516"/>
      <c r="LJB54" s="516"/>
      <c r="LJC54" s="516"/>
      <c r="LJD54" s="516"/>
      <c r="LJE54" s="516"/>
      <c r="LJF54" s="516"/>
      <c r="LJG54" s="516"/>
      <c r="LJH54" s="516"/>
      <c r="LJI54" s="516"/>
      <c r="LJJ54" s="516"/>
      <c r="LJK54" s="516"/>
      <c r="LJL54" s="516"/>
      <c r="LJM54" s="516"/>
      <c r="LJN54" s="516"/>
      <c r="LJO54" s="516"/>
      <c r="LJP54" s="516"/>
      <c r="LJQ54" s="516"/>
      <c r="LJR54" s="516"/>
      <c r="LJS54" s="516"/>
      <c r="LJT54" s="516"/>
      <c r="LJU54" s="516"/>
      <c r="LJV54" s="516"/>
      <c r="LJW54" s="516"/>
      <c r="LJX54" s="516"/>
      <c r="LJY54" s="516"/>
      <c r="LJZ54" s="516"/>
      <c r="LKA54" s="516"/>
      <c r="LKB54" s="516"/>
      <c r="LKC54" s="516"/>
      <c r="LKD54" s="516"/>
      <c r="LKE54" s="516"/>
      <c r="LKF54" s="516"/>
      <c r="LKG54" s="516"/>
      <c r="LKH54" s="516"/>
      <c r="LKI54" s="516"/>
      <c r="LKJ54" s="516"/>
      <c r="LKK54" s="516"/>
      <c r="LKL54" s="516"/>
      <c r="LKM54" s="516"/>
      <c r="LKN54" s="516"/>
      <c r="LKO54" s="516"/>
      <c r="LKP54" s="516"/>
      <c r="LKQ54" s="516"/>
      <c r="LKR54" s="516"/>
      <c r="LKS54" s="516"/>
      <c r="LKT54" s="516"/>
      <c r="LKU54" s="516"/>
      <c r="LKV54" s="516"/>
      <c r="LKW54" s="516"/>
      <c r="LKX54" s="516"/>
      <c r="LKY54" s="516"/>
      <c r="LKZ54" s="516"/>
      <c r="LLA54" s="516"/>
      <c r="LLB54" s="516"/>
      <c r="LLC54" s="516"/>
      <c r="LLD54" s="516"/>
      <c r="LLE54" s="516"/>
      <c r="LLF54" s="516"/>
      <c r="LLG54" s="516"/>
      <c r="LLH54" s="516"/>
      <c r="LLI54" s="516"/>
      <c r="LLJ54" s="516"/>
      <c r="LLK54" s="516"/>
      <c r="LLL54" s="516"/>
      <c r="LLM54" s="516"/>
      <c r="LLN54" s="516"/>
      <c r="LLO54" s="516"/>
      <c r="LLP54" s="516"/>
      <c r="LLQ54" s="516"/>
      <c r="LLR54" s="516"/>
      <c r="LLS54" s="516"/>
      <c r="LLT54" s="516"/>
      <c r="LLU54" s="516"/>
      <c r="LLV54" s="516"/>
      <c r="LLW54" s="516"/>
      <c r="LLX54" s="516"/>
      <c r="LLY54" s="516"/>
      <c r="LLZ54" s="516"/>
      <c r="LMA54" s="516"/>
      <c r="LMB54" s="516"/>
      <c r="LMC54" s="516"/>
      <c r="LMD54" s="516"/>
      <c r="LME54" s="516"/>
      <c r="LMF54" s="516"/>
      <c r="LMG54" s="516"/>
      <c r="LMH54" s="516"/>
      <c r="LMI54" s="516"/>
      <c r="LMJ54" s="516"/>
      <c r="LMK54" s="516"/>
      <c r="LML54" s="516"/>
      <c r="LMM54" s="516"/>
      <c r="LMN54" s="516"/>
      <c r="LMO54" s="516"/>
      <c r="LMP54" s="516"/>
      <c r="LMQ54" s="516"/>
      <c r="LMR54" s="516"/>
      <c r="LMS54" s="516"/>
      <c r="LMT54" s="516"/>
      <c r="LMU54" s="516"/>
      <c r="LMV54" s="516"/>
      <c r="LMW54" s="516"/>
      <c r="LMX54" s="516"/>
      <c r="LMY54" s="516"/>
      <c r="LMZ54" s="516"/>
      <c r="LNA54" s="516"/>
      <c r="LNB54" s="516"/>
      <c r="LNC54" s="516"/>
      <c r="LND54" s="516"/>
      <c r="LNE54" s="516"/>
      <c r="LNF54" s="516"/>
      <c r="LNG54" s="516"/>
      <c r="LNH54" s="516"/>
      <c r="LNI54" s="516"/>
      <c r="LNJ54" s="516"/>
      <c r="LNK54" s="516"/>
      <c r="LNL54" s="516"/>
      <c r="LNM54" s="516"/>
      <c r="LNN54" s="516"/>
      <c r="LNO54" s="516"/>
      <c r="LNP54" s="516"/>
      <c r="LNQ54" s="516"/>
      <c r="LNR54" s="516"/>
      <c r="LNS54" s="516"/>
      <c r="LNT54" s="516"/>
      <c r="LNU54" s="516"/>
      <c r="LNV54" s="516"/>
      <c r="LNW54" s="516"/>
      <c r="LNX54" s="516"/>
      <c r="LNY54" s="516"/>
      <c r="LNZ54" s="516"/>
      <c r="LOA54" s="516"/>
      <c r="LOB54" s="516"/>
      <c r="LOC54" s="516"/>
      <c r="LOD54" s="516"/>
      <c r="LOE54" s="516"/>
      <c r="LOF54" s="516"/>
      <c r="LOG54" s="516"/>
      <c r="LOH54" s="516"/>
      <c r="LOI54" s="516"/>
      <c r="LOJ54" s="516"/>
      <c r="LOK54" s="516"/>
      <c r="LOL54" s="516"/>
      <c r="LOM54" s="516"/>
      <c r="LON54" s="516"/>
      <c r="LOO54" s="516"/>
      <c r="LOP54" s="516"/>
      <c r="LOQ54" s="516"/>
      <c r="LOR54" s="516"/>
      <c r="LOS54" s="516"/>
      <c r="LOT54" s="516"/>
      <c r="LOU54" s="516"/>
      <c r="LOV54" s="516"/>
      <c r="LOW54" s="516"/>
      <c r="LOX54" s="516"/>
      <c r="LOY54" s="516"/>
      <c r="LOZ54" s="516"/>
      <c r="LPA54" s="516"/>
      <c r="LPB54" s="516"/>
      <c r="LPC54" s="516"/>
      <c r="LPD54" s="516"/>
      <c r="LPE54" s="516"/>
      <c r="LPF54" s="516"/>
      <c r="LPG54" s="516"/>
      <c r="LPH54" s="516"/>
      <c r="LPI54" s="516"/>
      <c r="LPJ54" s="516"/>
      <c r="LPK54" s="516"/>
      <c r="LPL54" s="516"/>
      <c r="LPM54" s="516"/>
      <c r="LPN54" s="516"/>
      <c r="LPO54" s="516"/>
      <c r="LPP54" s="516"/>
      <c r="LPQ54" s="516"/>
      <c r="LPR54" s="516"/>
      <c r="LPS54" s="516"/>
      <c r="LPT54" s="516"/>
      <c r="LPU54" s="516"/>
      <c r="LPV54" s="516"/>
      <c r="LPW54" s="516"/>
      <c r="LPX54" s="516"/>
      <c r="LPY54" s="516"/>
      <c r="LPZ54" s="516"/>
      <c r="LQA54" s="516"/>
      <c r="LQB54" s="516"/>
      <c r="LQC54" s="516"/>
      <c r="LQD54" s="516"/>
      <c r="LQE54" s="516"/>
      <c r="LQF54" s="516"/>
      <c r="LQG54" s="516"/>
      <c r="LQH54" s="516"/>
      <c r="LQI54" s="516"/>
      <c r="LQJ54" s="516"/>
      <c r="LQK54" s="516"/>
      <c r="LQL54" s="516"/>
      <c r="LQM54" s="516"/>
      <c r="LQN54" s="516"/>
      <c r="LQO54" s="516"/>
      <c r="LQP54" s="516"/>
      <c r="LQQ54" s="516"/>
      <c r="LQR54" s="516"/>
      <c r="LQS54" s="516"/>
      <c r="LQT54" s="516"/>
      <c r="LQU54" s="516"/>
      <c r="LQV54" s="516"/>
      <c r="LQW54" s="516"/>
      <c r="LQX54" s="516"/>
      <c r="LQY54" s="516"/>
      <c r="LQZ54" s="516"/>
      <c r="LRA54" s="516"/>
      <c r="LRB54" s="516"/>
      <c r="LRC54" s="516"/>
      <c r="LRD54" s="516"/>
      <c r="LRE54" s="516"/>
      <c r="LRF54" s="516"/>
      <c r="LRG54" s="516"/>
      <c r="LRH54" s="516"/>
      <c r="LRI54" s="516"/>
      <c r="LRJ54" s="516"/>
      <c r="LRK54" s="516"/>
      <c r="LRL54" s="516"/>
      <c r="LRM54" s="516"/>
      <c r="LRN54" s="516"/>
      <c r="LRO54" s="516"/>
      <c r="LRP54" s="516"/>
      <c r="LRQ54" s="516"/>
      <c r="LRR54" s="516"/>
      <c r="LRS54" s="516"/>
      <c r="LRT54" s="516"/>
      <c r="LRU54" s="516"/>
      <c r="LRV54" s="516"/>
      <c r="LRW54" s="516"/>
      <c r="LRX54" s="516"/>
      <c r="LRY54" s="516"/>
      <c r="LRZ54" s="516"/>
      <c r="LSA54" s="516"/>
      <c r="LSB54" s="516"/>
      <c r="LSC54" s="516"/>
      <c r="LSD54" s="516"/>
      <c r="LSE54" s="516"/>
      <c r="LSF54" s="516"/>
      <c r="LSG54" s="516"/>
      <c r="LSH54" s="516"/>
      <c r="LSI54" s="516"/>
      <c r="LSJ54" s="516"/>
      <c r="LSK54" s="516"/>
      <c r="LSL54" s="516"/>
      <c r="LSM54" s="516"/>
      <c r="LSN54" s="516"/>
      <c r="LSO54" s="516"/>
      <c r="LSP54" s="516"/>
      <c r="LSQ54" s="516"/>
      <c r="LSR54" s="516"/>
      <c r="LSS54" s="516"/>
      <c r="LST54" s="516"/>
      <c r="LSU54" s="516"/>
      <c r="LSV54" s="516"/>
      <c r="LSW54" s="516"/>
      <c r="LSX54" s="516"/>
      <c r="LSY54" s="516"/>
      <c r="LSZ54" s="516"/>
      <c r="LTA54" s="516"/>
      <c r="LTB54" s="516"/>
      <c r="LTC54" s="516"/>
      <c r="LTD54" s="516"/>
      <c r="LTE54" s="516"/>
      <c r="LTF54" s="516"/>
      <c r="LTG54" s="516"/>
      <c r="LTH54" s="516"/>
      <c r="LTI54" s="516"/>
      <c r="LTJ54" s="516"/>
      <c r="LTK54" s="516"/>
      <c r="LTL54" s="516"/>
      <c r="LTM54" s="516"/>
      <c r="LTN54" s="516"/>
      <c r="LTO54" s="516"/>
      <c r="LTP54" s="516"/>
      <c r="LTQ54" s="516"/>
      <c r="LTR54" s="516"/>
      <c r="LTS54" s="516"/>
      <c r="LTT54" s="516"/>
      <c r="LTU54" s="516"/>
      <c r="LTV54" s="516"/>
      <c r="LTW54" s="516"/>
      <c r="LTX54" s="516"/>
      <c r="LTY54" s="516"/>
      <c r="LTZ54" s="516"/>
      <c r="LUA54" s="516"/>
      <c r="LUB54" s="516"/>
      <c r="LUC54" s="516"/>
      <c r="LUD54" s="516"/>
      <c r="LUE54" s="516"/>
      <c r="LUF54" s="516"/>
      <c r="LUG54" s="516"/>
      <c r="LUH54" s="516"/>
      <c r="LUI54" s="516"/>
      <c r="LUJ54" s="516"/>
      <c r="LUK54" s="516"/>
      <c r="LUL54" s="516"/>
      <c r="LUM54" s="516"/>
      <c r="LUN54" s="516"/>
      <c r="LUO54" s="516"/>
      <c r="LUP54" s="516"/>
      <c r="LUQ54" s="516"/>
      <c r="LUR54" s="516"/>
      <c r="LUS54" s="516"/>
      <c r="LUT54" s="516"/>
      <c r="LUU54" s="516"/>
      <c r="LUV54" s="516"/>
      <c r="LUW54" s="516"/>
      <c r="LUX54" s="516"/>
      <c r="LUY54" s="516"/>
      <c r="LUZ54" s="516"/>
      <c r="LVA54" s="516"/>
      <c r="LVB54" s="516"/>
      <c r="LVC54" s="516"/>
      <c r="LVD54" s="516"/>
      <c r="LVE54" s="516"/>
      <c r="LVF54" s="516"/>
      <c r="LVG54" s="516"/>
      <c r="LVH54" s="516"/>
      <c r="LVI54" s="516"/>
      <c r="LVJ54" s="516"/>
      <c r="LVK54" s="516"/>
      <c r="LVL54" s="516"/>
      <c r="LVM54" s="516"/>
      <c r="LVN54" s="516"/>
      <c r="LVO54" s="516"/>
      <c r="LVP54" s="516"/>
      <c r="LVQ54" s="516"/>
      <c r="LVR54" s="516"/>
      <c r="LVS54" s="516"/>
      <c r="LVT54" s="516"/>
      <c r="LVU54" s="516"/>
      <c r="LVV54" s="516"/>
      <c r="LVW54" s="516"/>
      <c r="LVX54" s="516"/>
      <c r="LVY54" s="516"/>
      <c r="LVZ54" s="516"/>
      <c r="LWA54" s="516"/>
      <c r="LWB54" s="516"/>
      <c r="LWC54" s="516"/>
      <c r="LWD54" s="516"/>
      <c r="LWE54" s="516"/>
      <c r="LWF54" s="516"/>
      <c r="LWG54" s="516"/>
      <c r="LWH54" s="516"/>
      <c r="LWI54" s="516"/>
      <c r="LWJ54" s="516"/>
      <c r="LWK54" s="516"/>
      <c r="LWL54" s="516"/>
      <c r="LWM54" s="516"/>
      <c r="LWN54" s="516"/>
      <c r="LWO54" s="516"/>
      <c r="LWP54" s="516"/>
      <c r="LWQ54" s="516"/>
      <c r="LWR54" s="516"/>
      <c r="LWS54" s="516"/>
      <c r="LWT54" s="516"/>
      <c r="LWU54" s="516"/>
      <c r="LWV54" s="516"/>
      <c r="LWW54" s="516"/>
      <c r="LWX54" s="516"/>
      <c r="LWY54" s="516"/>
      <c r="LWZ54" s="516"/>
      <c r="LXA54" s="516"/>
      <c r="LXB54" s="516"/>
      <c r="LXC54" s="516"/>
      <c r="LXD54" s="516"/>
      <c r="LXE54" s="516"/>
      <c r="LXF54" s="516"/>
      <c r="LXG54" s="516"/>
      <c r="LXH54" s="516"/>
      <c r="LXI54" s="516"/>
      <c r="LXJ54" s="516"/>
      <c r="LXK54" s="516"/>
      <c r="LXL54" s="516"/>
      <c r="LXM54" s="516"/>
      <c r="LXN54" s="516"/>
      <c r="LXO54" s="516"/>
      <c r="LXP54" s="516"/>
      <c r="LXQ54" s="516"/>
      <c r="LXR54" s="516"/>
      <c r="LXS54" s="516"/>
      <c r="LXT54" s="516"/>
      <c r="LXU54" s="516"/>
      <c r="LXV54" s="516"/>
      <c r="LXW54" s="516"/>
      <c r="LXX54" s="516"/>
      <c r="LXY54" s="516"/>
      <c r="LXZ54" s="516"/>
      <c r="LYA54" s="516"/>
      <c r="LYB54" s="516"/>
      <c r="LYC54" s="516"/>
      <c r="LYD54" s="516"/>
      <c r="LYE54" s="516"/>
      <c r="LYF54" s="516"/>
      <c r="LYG54" s="516"/>
      <c r="LYH54" s="516"/>
      <c r="LYI54" s="516"/>
      <c r="LYJ54" s="516"/>
      <c r="LYK54" s="516"/>
      <c r="LYL54" s="516"/>
      <c r="LYM54" s="516"/>
      <c r="LYN54" s="516"/>
      <c r="LYO54" s="516"/>
      <c r="LYP54" s="516"/>
      <c r="LYQ54" s="516"/>
      <c r="LYR54" s="516"/>
      <c r="LYS54" s="516"/>
      <c r="LYT54" s="516"/>
      <c r="LYU54" s="516"/>
      <c r="LYV54" s="516"/>
      <c r="LYW54" s="516"/>
      <c r="LYX54" s="516"/>
      <c r="LYY54" s="516"/>
      <c r="LYZ54" s="516"/>
      <c r="LZA54" s="516"/>
      <c r="LZB54" s="516"/>
      <c r="LZC54" s="516"/>
      <c r="LZD54" s="516"/>
      <c r="LZE54" s="516"/>
      <c r="LZF54" s="516"/>
      <c r="LZG54" s="516"/>
      <c r="LZH54" s="516"/>
      <c r="LZI54" s="516"/>
      <c r="LZJ54" s="516"/>
      <c r="LZK54" s="516"/>
      <c r="LZL54" s="516"/>
      <c r="LZM54" s="516"/>
      <c r="LZN54" s="516"/>
      <c r="LZO54" s="516"/>
      <c r="LZP54" s="516"/>
      <c r="LZQ54" s="516"/>
      <c r="LZR54" s="516"/>
      <c r="LZS54" s="516"/>
      <c r="LZT54" s="516"/>
      <c r="LZU54" s="516"/>
      <c r="LZV54" s="516"/>
      <c r="LZW54" s="516"/>
      <c r="LZX54" s="516"/>
      <c r="LZY54" s="516"/>
      <c r="LZZ54" s="516"/>
      <c r="MAA54" s="516"/>
      <c r="MAB54" s="516"/>
      <c r="MAC54" s="516"/>
      <c r="MAD54" s="516"/>
      <c r="MAE54" s="516"/>
      <c r="MAF54" s="516"/>
      <c r="MAG54" s="516"/>
      <c r="MAH54" s="516"/>
      <c r="MAI54" s="516"/>
      <c r="MAJ54" s="516"/>
      <c r="MAK54" s="516"/>
      <c r="MAL54" s="516"/>
      <c r="MAM54" s="516"/>
      <c r="MAN54" s="516"/>
      <c r="MAO54" s="516"/>
      <c r="MAP54" s="516"/>
      <c r="MAQ54" s="516"/>
      <c r="MAR54" s="516"/>
      <c r="MAS54" s="516"/>
      <c r="MAT54" s="516"/>
      <c r="MAU54" s="516"/>
      <c r="MAV54" s="516"/>
      <c r="MAW54" s="516"/>
      <c r="MAX54" s="516"/>
      <c r="MAY54" s="516"/>
      <c r="MAZ54" s="516"/>
      <c r="MBA54" s="516"/>
      <c r="MBB54" s="516"/>
      <c r="MBC54" s="516"/>
      <c r="MBD54" s="516"/>
      <c r="MBE54" s="516"/>
      <c r="MBF54" s="516"/>
      <c r="MBG54" s="516"/>
      <c r="MBH54" s="516"/>
      <c r="MBI54" s="516"/>
      <c r="MBJ54" s="516"/>
      <c r="MBK54" s="516"/>
      <c r="MBL54" s="516"/>
      <c r="MBM54" s="516"/>
      <c r="MBN54" s="516"/>
      <c r="MBO54" s="516"/>
      <c r="MBP54" s="516"/>
      <c r="MBQ54" s="516"/>
      <c r="MBR54" s="516"/>
      <c r="MBS54" s="516"/>
      <c r="MBT54" s="516"/>
      <c r="MBU54" s="516"/>
      <c r="MBV54" s="516"/>
      <c r="MBW54" s="516"/>
      <c r="MBX54" s="516"/>
      <c r="MBY54" s="516"/>
      <c r="MBZ54" s="516"/>
      <c r="MCA54" s="516"/>
      <c r="MCB54" s="516"/>
      <c r="MCC54" s="516"/>
      <c r="MCD54" s="516"/>
      <c r="MCE54" s="516"/>
      <c r="MCF54" s="516"/>
      <c r="MCG54" s="516"/>
      <c r="MCH54" s="516"/>
      <c r="MCI54" s="516"/>
      <c r="MCJ54" s="516"/>
      <c r="MCK54" s="516"/>
      <c r="MCL54" s="516"/>
      <c r="MCM54" s="516"/>
      <c r="MCN54" s="516"/>
      <c r="MCO54" s="516"/>
      <c r="MCP54" s="516"/>
      <c r="MCQ54" s="516"/>
      <c r="MCR54" s="516"/>
      <c r="MCS54" s="516"/>
      <c r="MCT54" s="516"/>
      <c r="MCU54" s="516"/>
      <c r="MCV54" s="516"/>
      <c r="MCW54" s="516"/>
      <c r="MCX54" s="516"/>
      <c r="MCY54" s="516"/>
      <c r="MCZ54" s="516"/>
      <c r="MDA54" s="516"/>
      <c r="MDB54" s="516"/>
      <c r="MDC54" s="516"/>
      <c r="MDD54" s="516"/>
      <c r="MDE54" s="516"/>
      <c r="MDF54" s="516"/>
      <c r="MDG54" s="516"/>
      <c r="MDH54" s="516"/>
      <c r="MDI54" s="516"/>
      <c r="MDJ54" s="516"/>
      <c r="MDK54" s="516"/>
      <c r="MDL54" s="516"/>
      <c r="MDM54" s="516"/>
      <c r="MDN54" s="516"/>
      <c r="MDO54" s="516"/>
      <c r="MDP54" s="516"/>
      <c r="MDQ54" s="516"/>
      <c r="MDR54" s="516"/>
      <c r="MDS54" s="516"/>
      <c r="MDT54" s="516"/>
      <c r="MDU54" s="516"/>
      <c r="MDV54" s="516"/>
      <c r="MDW54" s="516"/>
      <c r="MDX54" s="516"/>
      <c r="MDY54" s="516"/>
      <c r="MDZ54" s="516"/>
      <c r="MEA54" s="516"/>
      <c r="MEB54" s="516"/>
      <c r="MEC54" s="516"/>
      <c r="MED54" s="516"/>
      <c r="MEE54" s="516"/>
      <c r="MEF54" s="516"/>
      <c r="MEG54" s="516"/>
      <c r="MEH54" s="516"/>
      <c r="MEI54" s="516"/>
      <c r="MEJ54" s="516"/>
      <c r="MEK54" s="516"/>
      <c r="MEL54" s="516"/>
      <c r="MEM54" s="516"/>
      <c r="MEN54" s="516"/>
      <c r="MEO54" s="516"/>
      <c r="MEP54" s="516"/>
      <c r="MEQ54" s="516"/>
      <c r="MER54" s="516"/>
      <c r="MES54" s="516"/>
      <c r="MET54" s="516"/>
      <c r="MEU54" s="516"/>
      <c r="MEV54" s="516"/>
      <c r="MEW54" s="516"/>
      <c r="MEX54" s="516"/>
      <c r="MEY54" s="516"/>
      <c r="MEZ54" s="516"/>
      <c r="MFA54" s="516"/>
      <c r="MFB54" s="516"/>
      <c r="MFC54" s="516"/>
      <c r="MFD54" s="516"/>
      <c r="MFE54" s="516"/>
      <c r="MFF54" s="516"/>
      <c r="MFG54" s="516"/>
      <c r="MFH54" s="516"/>
      <c r="MFI54" s="516"/>
      <c r="MFJ54" s="516"/>
      <c r="MFK54" s="516"/>
      <c r="MFL54" s="516"/>
      <c r="MFM54" s="516"/>
      <c r="MFN54" s="516"/>
      <c r="MFO54" s="516"/>
      <c r="MFP54" s="516"/>
      <c r="MFQ54" s="516"/>
      <c r="MFR54" s="516"/>
      <c r="MFS54" s="516"/>
      <c r="MFT54" s="516"/>
      <c r="MFU54" s="516"/>
      <c r="MFV54" s="516"/>
      <c r="MFW54" s="516"/>
      <c r="MFX54" s="516"/>
      <c r="MFY54" s="516"/>
      <c r="MFZ54" s="516"/>
      <c r="MGA54" s="516"/>
      <c r="MGB54" s="516"/>
      <c r="MGC54" s="516"/>
      <c r="MGD54" s="516"/>
      <c r="MGE54" s="516"/>
      <c r="MGF54" s="516"/>
      <c r="MGG54" s="516"/>
      <c r="MGH54" s="516"/>
      <c r="MGI54" s="516"/>
      <c r="MGJ54" s="516"/>
      <c r="MGK54" s="516"/>
      <c r="MGL54" s="516"/>
      <c r="MGM54" s="516"/>
      <c r="MGN54" s="516"/>
      <c r="MGO54" s="516"/>
      <c r="MGP54" s="516"/>
      <c r="MGQ54" s="516"/>
      <c r="MGR54" s="516"/>
      <c r="MGS54" s="516"/>
      <c r="MGT54" s="516"/>
      <c r="MGU54" s="516"/>
      <c r="MGV54" s="516"/>
      <c r="MGW54" s="516"/>
      <c r="MGX54" s="516"/>
      <c r="MGY54" s="516"/>
      <c r="MGZ54" s="516"/>
      <c r="MHA54" s="516"/>
      <c r="MHB54" s="516"/>
      <c r="MHC54" s="516"/>
      <c r="MHD54" s="516"/>
      <c r="MHE54" s="516"/>
      <c r="MHF54" s="516"/>
      <c r="MHG54" s="516"/>
      <c r="MHH54" s="516"/>
      <c r="MHI54" s="516"/>
      <c r="MHJ54" s="516"/>
      <c r="MHK54" s="516"/>
      <c r="MHL54" s="516"/>
      <c r="MHM54" s="516"/>
      <c r="MHN54" s="516"/>
      <c r="MHO54" s="516"/>
      <c r="MHP54" s="516"/>
      <c r="MHQ54" s="516"/>
      <c r="MHR54" s="516"/>
      <c r="MHS54" s="516"/>
      <c r="MHT54" s="516"/>
      <c r="MHU54" s="516"/>
      <c r="MHV54" s="516"/>
      <c r="MHW54" s="516"/>
      <c r="MHX54" s="516"/>
      <c r="MHY54" s="516"/>
      <c r="MHZ54" s="516"/>
      <c r="MIA54" s="516"/>
      <c r="MIB54" s="516"/>
      <c r="MIC54" s="516"/>
      <c r="MID54" s="516"/>
      <c r="MIE54" s="516"/>
      <c r="MIF54" s="516"/>
      <c r="MIG54" s="516"/>
      <c r="MIH54" s="516"/>
      <c r="MII54" s="516"/>
      <c r="MIJ54" s="516"/>
      <c r="MIK54" s="516"/>
      <c r="MIL54" s="516"/>
      <c r="MIM54" s="516"/>
      <c r="MIN54" s="516"/>
      <c r="MIO54" s="516"/>
      <c r="MIP54" s="516"/>
      <c r="MIQ54" s="516"/>
      <c r="MIR54" s="516"/>
      <c r="MIS54" s="516"/>
      <c r="MIT54" s="516"/>
      <c r="MIU54" s="516"/>
      <c r="MIV54" s="516"/>
      <c r="MIW54" s="516"/>
      <c r="MIX54" s="516"/>
      <c r="MIY54" s="516"/>
      <c r="MIZ54" s="516"/>
      <c r="MJA54" s="516"/>
      <c r="MJB54" s="516"/>
      <c r="MJC54" s="516"/>
      <c r="MJD54" s="516"/>
      <c r="MJE54" s="516"/>
      <c r="MJF54" s="516"/>
      <c r="MJG54" s="516"/>
      <c r="MJH54" s="516"/>
      <c r="MJI54" s="516"/>
      <c r="MJJ54" s="516"/>
      <c r="MJK54" s="516"/>
      <c r="MJL54" s="516"/>
      <c r="MJM54" s="516"/>
      <c r="MJN54" s="516"/>
      <c r="MJO54" s="516"/>
      <c r="MJP54" s="516"/>
      <c r="MJQ54" s="516"/>
      <c r="MJR54" s="516"/>
      <c r="MJS54" s="516"/>
      <c r="MJT54" s="516"/>
      <c r="MJU54" s="516"/>
      <c r="MJV54" s="516"/>
      <c r="MJW54" s="516"/>
      <c r="MJX54" s="516"/>
      <c r="MJY54" s="516"/>
      <c r="MJZ54" s="516"/>
      <c r="MKA54" s="516"/>
      <c r="MKB54" s="516"/>
      <c r="MKC54" s="516"/>
      <c r="MKD54" s="516"/>
      <c r="MKE54" s="516"/>
      <c r="MKF54" s="516"/>
      <c r="MKG54" s="516"/>
      <c r="MKH54" s="516"/>
      <c r="MKI54" s="516"/>
      <c r="MKJ54" s="516"/>
      <c r="MKK54" s="516"/>
      <c r="MKL54" s="516"/>
      <c r="MKM54" s="516"/>
      <c r="MKN54" s="516"/>
      <c r="MKO54" s="516"/>
      <c r="MKP54" s="516"/>
      <c r="MKQ54" s="516"/>
      <c r="MKR54" s="516"/>
      <c r="MKS54" s="516"/>
      <c r="MKT54" s="516"/>
      <c r="MKU54" s="516"/>
      <c r="MKV54" s="516"/>
      <c r="MKW54" s="516"/>
      <c r="MKX54" s="516"/>
      <c r="MKY54" s="516"/>
      <c r="MKZ54" s="516"/>
      <c r="MLA54" s="516"/>
      <c r="MLB54" s="516"/>
      <c r="MLC54" s="516"/>
      <c r="MLD54" s="516"/>
      <c r="MLE54" s="516"/>
      <c r="MLF54" s="516"/>
      <c r="MLG54" s="516"/>
      <c r="MLH54" s="516"/>
      <c r="MLI54" s="516"/>
      <c r="MLJ54" s="516"/>
      <c r="MLK54" s="516"/>
      <c r="MLL54" s="516"/>
      <c r="MLM54" s="516"/>
      <c r="MLN54" s="516"/>
      <c r="MLO54" s="516"/>
      <c r="MLP54" s="516"/>
      <c r="MLQ54" s="516"/>
      <c r="MLR54" s="516"/>
      <c r="MLS54" s="516"/>
      <c r="MLT54" s="516"/>
      <c r="MLU54" s="516"/>
      <c r="MLV54" s="516"/>
      <c r="MLW54" s="516"/>
      <c r="MLX54" s="516"/>
      <c r="MLY54" s="516"/>
      <c r="MLZ54" s="516"/>
      <c r="MMA54" s="516"/>
      <c r="MMB54" s="516"/>
      <c r="MMC54" s="516"/>
      <c r="MMD54" s="516"/>
      <c r="MME54" s="516"/>
      <c r="MMF54" s="516"/>
      <c r="MMG54" s="516"/>
      <c r="MMH54" s="516"/>
      <c r="MMI54" s="516"/>
      <c r="MMJ54" s="516"/>
      <c r="MMK54" s="516"/>
      <c r="MML54" s="516"/>
      <c r="MMM54" s="516"/>
      <c r="MMN54" s="516"/>
      <c r="MMO54" s="516"/>
      <c r="MMP54" s="516"/>
      <c r="MMQ54" s="516"/>
      <c r="MMR54" s="516"/>
      <c r="MMS54" s="516"/>
      <c r="MMT54" s="516"/>
      <c r="MMU54" s="516"/>
      <c r="MMV54" s="516"/>
      <c r="MMW54" s="516"/>
      <c r="MMX54" s="516"/>
      <c r="MMY54" s="516"/>
      <c r="MMZ54" s="516"/>
      <c r="MNA54" s="516"/>
      <c r="MNB54" s="516"/>
      <c r="MNC54" s="516"/>
      <c r="MND54" s="516"/>
      <c r="MNE54" s="516"/>
      <c r="MNF54" s="516"/>
      <c r="MNG54" s="516"/>
      <c r="MNH54" s="516"/>
      <c r="MNI54" s="516"/>
      <c r="MNJ54" s="516"/>
      <c r="MNK54" s="516"/>
      <c r="MNL54" s="516"/>
      <c r="MNM54" s="516"/>
      <c r="MNN54" s="516"/>
      <c r="MNO54" s="516"/>
      <c r="MNP54" s="516"/>
      <c r="MNQ54" s="516"/>
      <c r="MNR54" s="516"/>
      <c r="MNS54" s="516"/>
      <c r="MNT54" s="516"/>
      <c r="MNU54" s="516"/>
      <c r="MNV54" s="516"/>
      <c r="MNW54" s="516"/>
      <c r="MNX54" s="516"/>
      <c r="MNY54" s="516"/>
      <c r="MNZ54" s="516"/>
      <c r="MOA54" s="516"/>
      <c r="MOB54" s="516"/>
      <c r="MOC54" s="516"/>
      <c r="MOD54" s="516"/>
      <c r="MOE54" s="516"/>
      <c r="MOF54" s="516"/>
      <c r="MOG54" s="516"/>
      <c r="MOH54" s="516"/>
      <c r="MOI54" s="516"/>
      <c r="MOJ54" s="516"/>
      <c r="MOK54" s="516"/>
      <c r="MOL54" s="516"/>
      <c r="MOM54" s="516"/>
      <c r="MON54" s="516"/>
      <c r="MOO54" s="516"/>
      <c r="MOP54" s="516"/>
      <c r="MOQ54" s="516"/>
      <c r="MOR54" s="516"/>
      <c r="MOS54" s="516"/>
      <c r="MOT54" s="516"/>
      <c r="MOU54" s="516"/>
      <c r="MOV54" s="516"/>
      <c r="MOW54" s="516"/>
      <c r="MOX54" s="516"/>
      <c r="MOY54" s="516"/>
      <c r="MOZ54" s="516"/>
      <c r="MPA54" s="516"/>
      <c r="MPB54" s="516"/>
      <c r="MPC54" s="516"/>
      <c r="MPD54" s="516"/>
      <c r="MPE54" s="516"/>
      <c r="MPF54" s="516"/>
      <c r="MPG54" s="516"/>
      <c r="MPH54" s="516"/>
      <c r="MPI54" s="516"/>
      <c r="MPJ54" s="516"/>
      <c r="MPK54" s="516"/>
      <c r="MPL54" s="516"/>
      <c r="MPM54" s="516"/>
      <c r="MPN54" s="516"/>
      <c r="MPO54" s="516"/>
      <c r="MPP54" s="516"/>
      <c r="MPQ54" s="516"/>
      <c r="MPR54" s="516"/>
      <c r="MPS54" s="516"/>
      <c r="MPT54" s="516"/>
      <c r="MPU54" s="516"/>
      <c r="MPV54" s="516"/>
      <c r="MPW54" s="516"/>
      <c r="MPX54" s="516"/>
      <c r="MPY54" s="516"/>
      <c r="MPZ54" s="516"/>
      <c r="MQA54" s="516"/>
      <c r="MQB54" s="516"/>
      <c r="MQC54" s="516"/>
      <c r="MQD54" s="516"/>
      <c r="MQE54" s="516"/>
      <c r="MQF54" s="516"/>
      <c r="MQG54" s="516"/>
      <c r="MQH54" s="516"/>
      <c r="MQI54" s="516"/>
      <c r="MQJ54" s="516"/>
      <c r="MQK54" s="516"/>
      <c r="MQL54" s="516"/>
      <c r="MQM54" s="516"/>
      <c r="MQN54" s="516"/>
      <c r="MQO54" s="516"/>
      <c r="MQP54" s="516"/>
      <c r="MQQ54" s="516"/>
      <c r="MQR54" s="516"/>
      <c r="MQS54" s="516"/>
      <c r="MQT54" s="516"/>
      <c r="MQU54" s="516"/>
      <c r="MQV54" s="516"/>
      <c r="MQW54" s="516"/>
      <c r="MQX54" s="516"/>
      <c r="MQY54" s="516"/>
      <c r="MQZ54" s="516"/>
      <c r="MRA54" s="516"/>
      <c r="MRB54" s="516"/>
      <c r="MRC54" s="516"/>
      <c r="MRD54" s="516"/>
      <c r="MRE54" s="516"/>
      <c r="MRF54" s="516"/>
      <c r="MRG54" s="516"/>
      <c r="MRH54" s="516"/>
      <c r="MRI54" s="516"/>
      <c r="MRJ54" s="516"/>
      <c r="MRK54" s="516"/>
      <c r="MRL54" s="516"/>
      <c r="MRM54" s="516"/>
      <c r="MRN54" s="516"/>
      <c r="MRO54" s="516"/>
      <c r="MRP54" s="516"/>
      <c r="MRQ54" s="516"/>
      <c r="MRR54" s="516"/>
      <c r="MRS54" s="516"/>
      <c r="MRT54" s="516"/>
      <c r="MRU54" s="516"/>
      <c r="MRV54" s="516"/>
      <c r="MRW54" s="516"/>
      <c r="MRX54" s="516"/>
      <c r="MRY54" s="516"/>
      <c r="MRZ54" s="516"/>
      <c r="MSA54" s="516"/>
      <c r="MSB54" s="516"/>
      <c r="MSC54" s="516"/>
      <c r="MSD54" s="516"/>
      <c r="MSE54" s="516"/>
      <c r="MSF54" s="516"/>
      <c r="MSG54" s="516"/>
      <c r="MSH54" s="516"/>
      <c r="MSI54" s="516"/>
      <c r="MSJ54" s="516"/>
      <c r="MSK54" s="516"/>
      <c r="MSL54" s="516"/>
      <c r="MSM54" s="516"/>
      <c r="MSN54" s="516"/>
      <c r="MSO54" s="516"/>
      <c r="MSP54" s="516"/>
      <c r="MSQ54" s="516"/>
      <c r="MSR54" s="516"/>
      <c r="MSS54" s="516"/>
      <c r="MST54" s="516"/>
      <c r="MSU54" s="516"/>
      <c r="MSV54" s="516"/>
      <c r="MSW54" s="516"/>
      <c r="MSX54" s="516"/>
      <c r="MSY54" s="516"/>
      <c r="MSZ54" s="516"/>
      <c r="MTA54" s="516"/>
      <c r="MTB54" s="516"/>
      <c r="MTC54" s="516"/>
      <c r="MTD54" s="516"/>
      <c r="MTE54" s="516"/>
      <c r="MTF54" s="516"/>
      <c r="MTG54" s="516"/>
      <c r="MTH54" s="516"/>
      <c r="MTI54" s="516"/>
      <c r="MTJ54" s="516"/>
      <c r="MTK54" s="516"/>
      <c r="MTL54" s="516"/>
      <c r="MTM54" s="516"/>
      <c r="MTN54" s="516"/>
      <c r="MTO54" s="516"/>
      <c r="MTP54" s="516"/>
      <c r="MTQ54" s="516"/>
      <c r="MTR54" s="516"/>
      <c r="MTS54" s="516"/>
      <c r="MTT54" s="516"/>
      <c r="MTU54" s="516"/>
      <c r="MTV54" s="516"/>
      <c r="MTW54" s="516"/>
      <c r="MTX54" s="516"/>
      <c r="MTY54" s="516"/>
      <c r="MTZ54" s="516"/>
      <c r="MUA54" s="516"/>
      <c r="MUB54" s="516"/>
      <c r="MUC54" s="516"/>
      <c r="MUD54" s="516"/>
      <c r="MUE54" s="516"/>
      <c r="MUF54" s="516"/>
      <c r="MUG54" s="516"/>
      <c r="MUH54" s="516"/>
      <c r="MUI54" s="516"/>
      <c r="MUJ54" s="516"/>
      <c r="MUK54" s="516"/>
      <c r="MUL54" s="516"/>
      <c r="MUM54" s="516"/>
      <c r="MUN54" s="516"/>
      <c r="MUO54" s="516"/>
      <c r="MUP54" s="516"/>
      <c r="MUQ54" s="516"/>
      <c r="MUR54" s="516"/>
      <c r="MUS54" s="516"/>
      <c r="MUT54" s="516"/>
      <c r="MUU54" s="516"/>
      <c r="MUV54" s="516"/>
      <c r="MUW54" s="516"/>
      <c r="MUX54" s="516"/>
      <c r="MUY54" s="516"/>
      <c r="MUZ54" s="516"/>
      <c r="MVA54" s="516"/>
      <c r="MVB54" s="516"/>
      <c r="MVC54" s="516"/>
      <c r="MVD54" s="516"/>
      <c r="MVE54" s="516"/>
      <c r="MVF54" s="516"/>
      <c r="MVG54" s="516"/>
      <c r="MVH54" s="516"/>
      <c r="MVI54" s="516"/>
      <c r="MVJ54" s="516"/>
      <c r="MVK54" s="516"/>
      <c r="MVL54" s="516"/>
      <c r="MVM54" s="516"/>
      <c r="MVN54" s="516"/>
      <c r="MVO54" s="516"/>
      <c r="MVP54" s="516"/>
      <c r="MVQ54" s="516"/>
      <c r="MVR54" s="516"/>
      <c r="MVS54" s="516"/>
      <c r="MVT54" s="516"/>
      <c r="MVU54" s="516"/>
      <c r="MVV54" s="516"/>
      <c r="MVW54" s="516"/>
      <c r="MVX54" s="516"/>
      <c r="MVY54" s="516"/>
      <c r="MVZ54" s="516"/>
      <c r="MWA54" s="516"/>
      <c r="MWB54" s="516"/>
      <c r="MWC54" s="516"/>
      <c r="MWD54" s="516"/>
      <c r="MWE54" s="516"/>
      <c r="MWF54" s="516"/>
      <c r="MWG54" s="516"/>
      <c r="MWH54" s="516"/>
      <c r="MWI54" s="516"/>
      <c r="MWJ54" s="516"/>
      <c r="MWK54" s="516"/>
      <c r="MWL54" s="516"/>
      <c r="MWM54" s="516"/>
      <c r="MWN54" s="516"/>
      <c r="MWO54" s="516"/>
      <c r="MWP54" s="516"/>
      <c r="MWQ54" s="516"/>
      <c r="MWR54" s="516"/>
      <c r="MWS54" s="516"/>
      <c r="MWT54" s="516"/>
      <c r="MWU54" s="516"/>
      <c r="MWV54" s="516"/>
      <c r="MWW54" s="516"/>
      <c r="MWX54" s="516"/>
      <c r="MWY54" s="516"/>
      <c r="MWZ54" s="516"/>
      <c r="MXA54" s="516"/>
      <c r="MXB54" s="516"/>
      <c r="MXC54" s="516"/>
      <c r="MXD54" s="516"/>
      <c r="MXE54" s="516"/>
      <c r="MXF54" s="516"/>
      <c r="MXG54" s="516"/>
      <c r="MXH54" s="516"/>
      <c r="MXI54" s="516"/>
      <c r="MXJ54" s="516"/>
      <c r="MXK54" s="516"/>
      <c r="MXL54" s="516"/>
      <c r="MXM54" s="516"/>
      <c r="MXN54" s="516"/>
      <c r="MXO54" s="516"/>
      <c r="MXP54" s="516"/>
      <c r="MXQ54" s="516"/>
      <c r="MXR54" s="516"/>
      <c r="MXS54" s="516"/>
      <c r="MXT54" s="516"/>
      <c r="MXU54" s="516"/>
      <c r="MXV54" s="516"/>
      <c r="MXW54" s="516"/>
      <c r="MXX54" s="516"/>
      <c r="MXY54" s="516"/>
      <c r="MXZ54" s="516"/>
      <c r="MYA54" s="516"/>
      <c r="MYB54" s="516"/>
      <c r="MYC54" s="516"/>
      <c r="MYD54" s="516"/>
      <c r="MYE54" s="516"/>
      <c r="MYF54" s="516"/>
      <c r="MYG54" s="516"/>
      <c r="MYH54" s="516"/>
      <c r="MYI54" s="516"/>
      <c r="MYJ54" s="516"/>
      <c r="MYK54" s="516"/>
      <c r="MYL54" s="516"/>
      <c r="MYM54" s="516"/>
      <c r="MYN54" s="516"/>
      <c r="MYO54" s="516"/>
      <c r="MYP54" s="516"/>
      <c r="MYQ54" s="516"/>
      <c r="MYR54" s="516"/>
      <c r="MYS54" s="516"/>
      <c r="MYT54" s="516"/>
      <c r="MYU54" s="516"/>
      <c r="MYV54" s="516"/>
      <c r="MYW54" s="516"/>
      <c r="MYX54" s="516"/>
      <c r="MYY54" s="516"/>
      <c r="MYZ54" s="516"/>
      <c r="MZA54" s="516"/>
      <c r="MZB54" s="516"/>
      <c r="MZC54" s="516"/>
      <c r="MZD54" s="516"/>
      <c r="MZE54" s="516"/>
      <c r="MZF54" s="516"/>
      <c r="MZG54" s="516"/>
      <c r="MZH54" s="516"/>
      <c r="MZI54" s="516"/>
      <c r="MZJ54" s="516"/>
      <c r="MZK54" s="516"/>
      <c r="MZL54" s="516"/>
      <c r="MZM54" s="516"/>
      <c r="MZN54" s="516"/>
      <c r="MZO54" s="516"/>
      <c r="MZP54" s="516"/>
      <c r="MZQ54" s="516"/>
      <c r="MZR54" s="516"/>
      <c r="MZS54" s="516"/>
      <c r="MZT54" s="516"/>
      <c r="MZU54" s="516"/>
      <c r="MZV54" s="516"/>
      <c r="MZW54" s="516"/>
      <c r="MZX54" s="516"/>
      <c r="MZY54" s="516"/>
      <c r="MZZ54" s="516"/>
      <c r="NAA54" s="516"/>
      <c r="NAB54" s="516"/>
      <c r="NAC54" s="516"/>
      <c r="NAD54" s="516"/>
      <c r="NAE54" s="516"/>
      <c r="NAF54" s="516"/>
      <c r="NAG54" s="516"/>
      <c r="NAH54" s="516"/>
      <c r="NAI54" s="516"/>
      <c r="NAJ54" s="516"/>
      <c r="NAK54" s="516"/>
      <c r="NAL54" s="516"/>
      <c r="NAM54" s="516"/>
      <c r="NAN54" s="516"/>
      <c r="NAO54" s="516"/>
      <c r="NAP54" s="516"/>
      <c r="NAQ54" s="516"/>
      <c r="NAR54" s="516"/>
      <c r="NAS54" s="516"/>
      <c r="NAT54" s="516"/>
      <c r="NAU54" s="516"/>
      <c r="NAV54" s="516"/>
      <c r="NAW54" s="516"/>
      <c r="NAX54" s="516"/>
      <c r="NAY54" s="516"/>
      <c r="NAZ54" s="516"/>
      <c r="NBA54" s="516"/>
      <c r="NBB54" s="516"/>
      <c r="NBC54" s="516"/>
      <c r="NBD54" s="516"/>
      <c r="NBE54" s="516"/>
      <c r="NBF54" s="516"/>
      <c r="NBG54" s="516"/>
      <c r="NBH54" s="516"/>
      <c r="NBI54" s="516"/>
      <c r="NBJ54" s="516"/>
      <c r="NBK54" s="516"/>
      <c r="NBL54" s="516"/>
      <c r="NBM54" s="516"/>
      <c r="NBN54" s="516"/>
      <c r="NBO54" s="516"/>
      <c r="NBP54" s="516"/>
      <c r="NBQ54" s="516"/>
      <c r="NBR54" s="516"/>
      <c r="NBS54" s="516"/>
      <c r="NBT54" s="516"/>
      <c r="NBU54" s="516"/>
      <c r="NBV54" s="516"/>
      <c r="NBW54" s="516"/>
      <c r="NBX54" s="516"/>
      <c r="NBY54" s="516"/>
      <c r="NBZ54" s="516"/>
      <c r="NCA54" s="516"/>
      <c r="NCB54" s="516"/>
      <c r="NCC54" s="516"/>
      <c r="NCD54" s="516"/>
      <c r="NCE54" s="516"/>
      <c r="NCF54" s="516"/>
      <c r="NCG54" s="516"/>
      <c r="NCH54" s="516"/>
      <c r="NCI54" s="516"/>
      <c r="NCJ54" s="516"/>
      <c r="NCK54" s="516"/>
      <c r="NCL54" s="516"/>
      <c r="NCM54" s="516"/>
      <c r="NCN54" s="516"/>
      <c r="NCO54" s="516"/>
      <c r="NCP54" s="516"/>
      <c r="NCQ54" s="516"/>
      <c r="NCR54" s="516"/>
      <c r="NCS54" s="516"/>
      <c r="NCT54" s="516"/>
      <c r="NCU54" s="516"/>
      <c r="NCV54" s="516"/>
      <c r="NCW54" s="516"/>
      <c r="NCX54" s="516"/>
      <c r="NCY54" s="516"/>
      <c r="NCZ54" s="516"/>
      <c r="NDA54" s="516"/>
      <c r="NDB54" s="516"/>
      <c r="NDC54" s="516"/>
      <c r="NDD54" s="516"/>
      <c r="NDE54" s="516"/>
      <c r="NDF54" s="516"/>
      <c r="NDG54" s="516"/>
      <c r="NDH54" s="516"/>
      <c r="NDI54" s="516"/>
      <c r="NDJ54" s="516"/>
      <c r="NDK54" s="516"/>
      <c r="NDL54" s="516"/>
      <c r="NDM54" s="516"/>
      <c r="NDN54" s="516"/>
      <c r="NDO54" s="516"/>
      <c r="NDP54" s="516"/>
      <c r="NDQ54" s="516"/>
      <c r="NDR54" s="516"/>
      <c r="NDS54" s="516"/>
      <c r="NDT54" s="516"/>
      <c r="NDU54" s="516"/>
      <c r="NDV54" s="516"/>
      <c r="NDW54" s="516"/>
      <c r="NDX54" s="516"/>
      <c r="NDY54" s="516"/>
      <c r="NDZ54" s="516"/>
      <c r="NEA54" s="516"/>
      <c r="NEB54" s="516"/>
      <c r="NEC54" s="516"/>
      <c r="NED54" s="516"/>
      <c r="NEE54" s="516"/>
      <c r="NEF54" s="516"/>
      <c r="NEG54" s="516"/>
      <c r="NEH54" s="516"/>
      <c r="NEI54" s="516"/>
      <c r="NEJ54" s="516"/>
      <c r="NEK54" s="516"/>
      <c r="NEL54" s="516"/>
      <c r="NEM54" s="516"/>
      <c r="NEN54" s="516"/>
      <c r="NEO54" s="516"/>
      <c r="NEP54" s="516"/>
      <c r="NEQ54" s="516"/>
      <c r="NER54" s="516"/>
      <c r="NES54" s="516"/>
      <c r="NET54" s="516"/>
      <c r="NEU54" s="516"/>
      <c r="NEV54" s="516"/>
      <c r="NEW54" s="516"/>
      <c r="NEX54" s="516"/>
      <c r="NEY54" s="516"/>
      <c r="NEZ54" s="516"/>
      <c r="NFA54" s="516"/>
      <c r="NFB54" s="516"/>
      <c r="NFC54" s="516"/>
      <c r="NFD54" s="516"/>
      <c r="NFE54" s="516"/>
      <c r="NFF54" s="516"/>
      <c r="NFG54" s="516"/>
      <c r="NFH54" s="516"/>
      <c r="NFI54" s="516"/>
      <c r="NFJ54" s="516"/>
      <c r="NFK54" s="516"/>
      <c r="NFL54" s="516"/>
      <c r="NFM54" s="516"/>
      <c r="NFN54" s="516"/>
      <c r="NFO54" s="516"/>
      <c r="NFP54" s="516"/>
      <c r="NFQ54" s="516"/>
      <c r="NFR54" s="516"/>
      <c r="NFS54" s="516"/>
      <c r="NFT54" s="516"/>
      <c r="NFU54" s="516"/>
      <c r="NFV54" s="516"/>
      <c r="NFW54" s="516"/>
      <c r="NFX54" s="516"/>
      <c r="NFY54" s="516"/>
      <c r="NFZ54" s="516"/>
      <c r="NGA54" s="516"/>
      <c r="NGB54" s="516"/>
      <c r="NGC54" s="516"/>
      <c r="NGD54" s="516"/>
      <c r="NGE54" s="516"/>
      <c r="NGF54" s="516"/>
      <c r="NGG54" s="516"/>
      <c r="NGH54" s="516"/>
      <c r="NGI54" s="516"/>
      <c r="NGJ54" s="516"/>
      <c r="NGK54" s="516"/>
      <c r="NGL54" s="516"/>
      <c r="NGM54" s="516"/>
      <c r="NGN54" s="516"/>
      <c r="NGO54" s="516"/>
      <c r="NGP54" s="516"/>
      <c r="NGQ54" s="516"/>
      <c r="NGR54" s="516"/>
      <c r="NGS54" s="516"/>
      <c r="NGT54" s="516"/>
      <c r="NGU54" s="516"/>
      <c r="NGV54" s="516"/>
      <c r="NGW54" s="516"/>
      <c r="NGX54" s="516"/>
      <c r="NGY54" s="516"/>
      <c r="NGZ54" s="516"/>
      <c r="NHA54" s="516"/>
      <c r="NHB54" s="516"/>
      <c r="NHC54" s="516"/>
      <c r="NHD54" s="516"/>
      <c r="NHE54" s="516"/>
      <c r="NHF54" s="516"/>
      <c r="NHG54" s="516"/>
      <c r="NHH54" s="516"/>
      <c r="NHI54" s="516"/>
      <c r="NHJ54" s="516"/>
      <c r="NHK54" s="516"/>
      <c r="NHL54" s="516"/>
      <c r="NHM54" s="516"/>
      <c r="NHN54" s="516"/>
      <c r="NHO54" s="516"/>
      <c r="NHP54" s="516"/>
      <c r="NHQ54" s="516"/>
      <c r="NHR54" s="516"/>
      <c r="NHS54" s="516"/>
      <c r="NHT54" s="516"/>
      <c r="NHU54" s="516"/>
      <c r="NHV54" s="516"/>
      <c r="NHW54" s="516"/>
      <c r="NHX54" s="516"/>
      <c r="NHY54" s="516"/>
      <c r="NHZ54" s="516"/>
      <c r="NIA54" s="516"/>
      <c r="NIB54" s="516"/>
      <c r="NIC54" s="516"/>
      <c r="NID54" s="516"/>
      <c r="NIE54" s="516"/>
      <c r="NIF54" s="516"/>
      <c r="NIG54" s="516"/>
      <c r="NIH54" s="516"/>
      <c r="NII54" s="516"/>
      <c r="NIJ54" s="516"/>
      <c r="NIK54" s="516"/>
      <c r="NIL54" s="516"/>
      <c r="NIM54" s="516"/>
      <c r="NIN54" s="516"/>
      <c r="NIO54" s="516"/>
      <c r="NIP54" s="516"/>
      <c r="NIQ54" s="516"/>
      <c r="NIR54" s="516"/>
      <c r="NIS54" s="516"/>
      <c r="NIT54" s="516"/>
      <c r="NIU54" s="516"/>
      <c r="NIV54" s="516"/>
      <c r="NIW54" s="516"/>
      <c r="NIX54" s="516"/>
      <c r="NIY54" s="516"/>
      <c r="NIZ54" s="516"/>
      <c r="NJA54" s="516"/>
      <c r="NJB54" s="516"/>
      <c r="NJC54" s="516"/>
      <c r="NJD54" s="516"/>
      <c r="NJE54" s="516"/>
      <c r="NJF54" s="516"/>
      <c r="NJG54" s="516"/>
      <c r="NJH54" s="516"/>
      <c r="NJI54" s="516"/>
      <c r="NJJ54" s="516"/>
      <c r="NJK54" s="516"/>
      <c r="NJL54" s="516"/>
      <c r="NJM54" s="516"/>
      <c r="NJN54" s="516"/>
      <c r="NJO54" s="516"/>
      <c r="NJP54" s="516"/>
      <c r="NJQ54" s="516"/>
      <c r="NJR54" s="516"/>
      <c r="NJS54" s="516"/>
      <c r="NJT54" s="516"/>
      <c r="NJU54" s="516"/>
      <c r="NJV54" s="516"/>
      <c r="NJW54" s="516"/>
      <c r="NJX54" s="516"/>
      <c r="NJY54" s="516"/>
      <c r="NJZ54" s="516"/>
      <c r="NKA54" s="516"/>
      <c r="NKB54" s="516"/>
      <c r="NKC54" s="516"/>
      <c r="NKD54" s="516"/>
      <c r="NKE54" s="516"/>
      <c r="NKF54" s="516"/>
      <c r="NKG54" s="516"/>
      <c r="NKH54" s="516"/>
      <c r="NKI54" s="516"/>
      <c r="NKJ54" s="516"/>
      <c r="NKK54" s="516"/>
      <c r="NKL54" s="516"/>
      <c r="NKM54" s="516"/>
      <c r="NKN54" s="516"/>
      <c r="NKO54" s="516"/>
      <c r="NKP54" s="516"/>
      <c r="NKQ54" s="516"/>
      <c r="NKR54" s="516"/>
      <c r="NKS54" s="516"/>
      <c r="NKT54" s="516"/>
      <c r="NKU54" s="516"/>
      <c r="NKV54" s="516"/>
      <c r="NKW54" s="516"/>
      <c r="NKX54" s="516"/>
      <c r="NKY54" s="516"/>
      <c r="NKZ54" s="516"/>
      <c r="NLA54" s="516"/>
      <c r="NLB54" s="516"/>
      <c r="NLC54" s="516"/>
      <c r="NLD54" s="516"/>
      <c r="NLE54" s="516"/>
      <c r="NLF54" s="516"/>
      <c r="NLG54" s="516"/>
      <c r="NLH54" s="516"/>
      <c r="NLI54" s="516"/>
      <c r="NLJ54" s="516"/>
      <c r="NLK54" s="516"/>
      <c r="NLL54" s="516"/>
      <c r="NLM54" s="516"/>
      <c r="NLN54" s="516"/>
      <c r="NLO54" s="516"/>
      <c r="NLP54" s="516"/>
      <c r="NLQ54" s="516"/>
      <c r="NLR54" s="516"/>
      <c r="NLS54" s="516"/>
      <c r="NLT54" s="516"/>
      <c r="NLU54" s="516"/>
      <c r="NLV54" s="516"/>
      <c r="NLW54" s="516"/>
      <c r="NLX54" s="516"/>
      <c r="NLY54" s="516"/>
      <c r="NLZ54" s="516"/>
      <c r="NMA54" s="516"/>
      <c r="NMB54" s="516"/>
      <c r="NMC54" s="516"/>
      <c r="NMD54" s="516"/>
      <c r="NME54" s="516"/>
      <c r="NMF54" s="516"/>
      <c r="NMG54" s="516"/>
      <c r="NMH54" s="516"/>
      <c r="NMI54" s="516"/>
      <c r="NMJ54" s="516"/>
      <c r="NMK54" s="516"/>
      <c r="NML54" s="516"/>
      <c r="NMM54" s="516"/>
      <c r="NMN54" s="516"/>
      <c r="NMO54" s="516"/>
      <c r="NMP54" s="516"/>
      <c r="NMQ54" s="516"/>
      <c r="NMR54" s="516"/>
      <c r="NMS54" s="516"/>
      <c r="NMT54" s="516"/>
      <c r="NMU54" s="516"/>
      <c r="NMV54" s="516"/>
      <c r="NMW54" s="516"/>
      <c r="NMX54" s="516"/>
      <c r="NMY54" s="516"/>
      <c r="NMZ54" s="516"/>
      <c r="NNA54" s="516"/>
      <c r="NNB54" s="516"/>
      <c r="NNC54" s="516"/>
      <c r="NND54" s="516"/>
      <c r="NNE54" s="516"/>
      <c r="NNF54" s="516"/>
      <c r="NNG54" s="516"/>
      <c r="NNH54" s="516"/>
      <c r="NNI54" s="516"/>
      <c r="NNJ54" s="516"/>
      <c r="NNK54" s="516"/>
      <c r="NNL54" s="516"/>
      <c r="NNM54" s="516"/>
      <c r="NNN54" s="516"/>
      <c r="NNO54" s="516"/>
      <c r="NNP54" s="516"/>
      <c r="NNQ54" s="516"/>
      <c r="NNR54" s="516"/>
      <c r="NNS54" s="516"/>
      <c r="NNT54" s="516"/>
      <c r="NNU54" s="516"/>
      <c r="NNV54" s="516"/>
      <c r="NNW54" s="516"/>
      <c r="NNX54" s="516"/>
      <c r="NNY54" s="516"/>
      <c r="NNZ54" s="516"/>
      <c r="NOA54" s="516"/>
      <c r="NOB54" s="516"/>
      <c r="NOC54" s="516"/>
      <c r="NOD54" s="516"/>
      <c r="NOE54" s="516"/>
      <c r="NOF54" s="516"/>
      <c r="NOG54" s="516"/>
      <c r="NOH54" s="516"/>
      <c r="NOI54" s="516"/>
      <c r="NOJ54" s="516"/>
      <c r="NOK54" s="516"/>
      <c r="NOL54" s="516"/>
      <c r="NOM54" s="516"/>
      <c r="NON54" s="516"/>
      <c r="NOO54" s="516"/>
      <c r="NOP54" s="516"/>
      <c r="NOQ54" s="516"/>
      <c r="NOR54" s="516"/>
      <c r="NOS54" s="516"/>
      <c r="NOT54" s="516"/>
      <c r="NOU54" s="516"/>
      <c r="NOV54" s="516"/>
      <c r="NOW54" s="516"/>
      <c r="NOX54" s="516"/>
      <c r="NOY54" s="516"/>
      <c r="NOZ54" s="516"/>
      <c r="NPA54" s="516"/>
      <c r="NPB54" s="516"/>
      <c r="NPC54" s="516"/>
      <c r="NPD54" s="516"/>
      <c r="NPE54" s="516"/>
      <c r="NPF54" s="516"/>
      <c r="NPG54" s="516"/>
      <c r="NPH54" s="516"/>
      <c r="NPI54" s="516"/>
      <c r="NPJ54" s="516"/>
      <c r="NPK54" s="516"/>
      <c r="NPL54" s="516"/>
      <c r="NPM54" s="516"/>
      <c r="NPN54" s="516"/>
      <c r="NPO54" s="516"/>
      <c r="NPP54" s="516"/>
      <c r="NPQ54" s="516"/>
      <c r="NPR54" s="516"/>
      <c r="NPS54" s="516"/>
      <c r="NPT54" s="516"/>
      <c r="NPU54" s="516"/>
      <c r="NPV54" s="516"/>
      <c r="NPW54" s="516"/>
      <c r="NPX54" s="516"/>
      <c r="NPY54" s="516"/>
      <c r="NPZ54" s="516"/>
      <c r="NQA54" s="516"/>
      <c r="NQB54" s="516"/>
      <c r="NQC54" s="516"/>
      <c r="NQD54" s="516"/>
      <c r="NQE54" s="516"/>
      <c r="NQF54" s="516"/>
      <c r="NQG54" s="516"/>
      <c r="NQH54" s="516"/>
      <c r="NQI54" s="516"/>
      <c r="NQJ54" s="516"/>
      <c r="NQK54" s="516"/>
      <c r="NQL54" s="516"/>
      <c r="NQM54" s="516"/>
      <c r="NQN54" s="516"/>
      <c r="NQO54" s="516"/>
      <c r="NQP54" s="516"/>
      <c r="NQQ54" s="516"/>
      <c r="NQR54" s="516"/>
      <c r="NQS54" s="516"/>
      <c r="NQT54" s="516"/>
      <c r="NQU54" s="516"/>
      <c r="NQV54" s="516"/>
      <c r="NQW54" s="516"/>
      <c r="NQX54" s="516"/>
      <c r="NQY54" s="516"/>
      <c r="NQZ54" s="516"/>
      <c r="NRA54" s="516"/>
      <c r="NRB54" s="516"/>
      <c r="NRC54" s="516"/>
      <c r="NRD54" s="516"/>
      <c r="NRE54" s="516"/>
      <c r="NRF54" s="516"/>
      <c r="NRG54" s="516"/>
      <c r="NRH54" s="516"/>
      <c r="NRI54" s="516"/>
      <c r="NRJ54" s="516"/>
      <c r="NRK54" s="516"/>
      <c r="NRL54" s="516"/>
      <c r="NRM54" s="516"/>
      <c r="NRN54" s="516"/>
      <c r="NRO54" s="516"/>
      <c r="NRP54" s="516"/>
      <c r="NRQ54" s="516"/>
      <c r="NRR54" s="516"/>
      <c r="NRS54" s="516"/>
      <c r="NRT54" s="516"/>
      <c r="NRU54" s="516"/>
      <c r="NRV54" s="516"/>
      <c r="NRW54" s="516"/>
      <c r="NRX54" s="516"/>
      <c r="NRY54" s="516"/>
      <c r="NRZ54" s="516"/>
      <c r="NSA54" s="516"/>
      <c r="NSB54" s="516"/>
      <c r="NSC54" s="516"/>
      <c r="NSD54" s="516"/>
      <c r="NSE54" s="516"/>
      <c r="NSF54" s="516"/>
      <c r="NSG54" s="516"/>
      <c r="NSH54" s="516"/>
      <c r="NSI54" s="516"/>
      <c r="NSJ54" s="516"/>
      <c r="NSK54" s="516"/>
      <c r="NSL54" s="516"/>
      <c r="NSM54" s="516"/>
      <c r="NSN54" s="516"/>
      <c r="NSO54" s="516"/>
      <c r="NSP54" s="516"/>
      <c r="NSQ54" s="516"/>
      <c r="NSR54" s="516"/>
      <c r="NSS54" s="516"/>
      <c r="NST54" s="516"/>
      <c r="NSU54" s="516"/>
      <c r="NSV54" s="516"/>
      <c r="NSW54" s="516"/>
      <c r="NSX54" s="516"/>
      <c r="NSY54" s="516"/>
      <c r="NSZ54" s="516"/>
      <c r="NTA54" s="516"/>
      <c r="NTB54" s="516"/>
      <c r="NTC54" s="516"/>
      <c r="NTD54" s="516"/>
      <c r="NTE54" s="516"/>
      <c r="NTF54" s="516"/>
      <c r="NTG54" s="516"/>
      <c r="NTH54" s="516"/>
      <c r="NTI54" s="516"/>
      <c r="NTJ54" s="516"/>
      <c r="NTK54" s="516"/>
      <c r="NTL54" s="516"/>
      <c r="NTM54" s="516"/>
      <c r="NTN54" s="516"/>
      <c r="NTO54" s="516"/>
      <c r="NTP54" s="516"/>
      <c r="NTQ54" s="516"/>
      <c r="NTR54" s="516"/>
      <c r="NTS54" s="516"/>
      <c r="NTT54" s="516"/>
      <c r="NTU54" s="516"/>
      <c r="NTV54" s="516"/>
      <c r="NTW54" s="516"/>
      <c r="NTX54" s="516"/>
      <c r="NTY54" s="516"/>
      <c r="NTZ54" s="516"/>
      <c r="NUA54" s="516"/>
      <c r="NUB54" s="516"/>
      <c r="NUC54" s="516"/>
      <c r="NUD54" s="516"/>
      <c r="NUE54" s="516"/>
      <c r="NUF54" s="516"/>
      <c r="NUG54" s="516"/>
      <c r="NUH54" s="516"/>
      <c r="NUI54" s="516"/>
      <c r="NUJ54" s="516"/>
      <c r="NUK54" s="516"/>
      <c r="NUL54" s="516"/>
      <c r="NUM54" s="516"/>
      <c r="NUN54" s="516"/>
      <c r="NUO54" s="516"/>
      <c r="NUP54" s="516"/>
      <c r="NUQ54" s="516"/>
      <c r="NUR54" s="516"/>
      <c r="NUS54" s="516"/>
      <c r="NUT54" s="516"/>
      <c r="NUU54" s="516"/>
      <c r="NUV54" s="516"/>
      <c r="NUW54" s="516"/>
      <c r="NUX54" s="516"/>
      <c r="NUY54" s="516"/>
      <c r="NUZ54" s="516"/>
      <c r="NVA54" s="516"/>
      <c r="NVB54" s="516"/>
      <c r="NVC54" s="516"/>
      <c r="NVD54" s="516"/>
      <c r="NVE54" s="516"/>
      <c r="NVF54" s="516"/>
      <c r="NVG54" s="516"/>
      <c r="NVH54" s="516"/>
      <c r="NVI54" s="516"/>
      <c r="NVJ54" s="516"/>
      <c r="NVK54" s="516"/>
      <c r="NVL54" s="516"/>
      <c r="NVM54" s="516"/>
      <c r="NVN54" s="516"/>
      <c r="NVO54" s="516"/>
      <c r="NVP54" s="516"/>
      <c r="NVQ54" s="516"/>
      <c r="NVR54" s="516"/>
      <c r="NVS54" s="516"/>
      <c r="NVT54" s="516"/>
      <c r="NVU54" s="516"/>
      <c r="NVV54" s="516"/>
      <c r="NVW54" s="516"/>
      <c r="NVX54" s="516"/>
      <c r="NVY54" s="516"/>
      <c r="NVZ54" s="516"/>
      <c r="NWA54" s="516"/>
      <c r="NWB54" s="516"/>
      <c r="NWC54" s="516"/>
      <c r="NWD54" s="516"/>
      <c r="NWE54" s="516"/>
      <c r="NWF54" s="516"/>
      <c r="NWG54" s="516"/>
      <c r="NWH54" s="516"/>
      <c r="NWI54" s="516"/>
      <c r="NWJ54" s="516"/>
      <c r="NWK54" s="516"/>
      <c r="NWL54" s="516"/>
      <c r="NWM54" s="516"/>
      <c r="NWN54" s="516"/>
      <c r="NWO54" s="516"/>
      <c r="NWP54" s="516"/>
      <c r="NWQ54" s="516"/>
      <c r="NWR54" s="516"/>
      <c r="NWS54" s="516"/>
      <c r="NWT54" s="516"/>
      <c r="NWU54" s="516"/>
      <c r="NWV54" s="516"/>
      <c r="NWW54" s="516"/>
      <c r="NWX54" s="516"/>
      <c r="NWY54" s="516"/>
      <c r="NWZ54" s="516"/>
      <c r="NXA54" s="516"/>
      <c r="NXB54" s="516"/>
      <c r="NXC54" s="516"/>
      <c r="NXD54" s="516"/>
      <c r="NXE54" s="516"/>
      <c r="NXF54" s="516"/>
      <c r="NXG54" s="516"/>
      <c r="NXH54" s="516"/>
      <c r="NXI54" s="516"/>
      <c r="NXJ54" s="516"/>
      <c r="NXK54" s="516"/>
      <c r="NXL54" s="516"/>
      <c r="NXM54" s="516"/>
      <c r="NXN54" s="516"/>
      <c r="NXO54" s="516"/>
      <c r="NXP54" s="516"/>
      <c r="NXQ54" s="516"/>
      <c r="NXR54" s="516"/>
      <c r="NXS54" s="516"/>
      <c r="NXT54" s="516"/>
      <c r="NXU54" s="516"/>
      <c r="NXV54" s="516"/>
      <c r="NXW54" s="516"/>
      <c r="NXX54" s="516"/>
      <c r="NXY54" s="516"/>
      <c r="NXZ54" s="516"/>
      <c r="NYA54" s="516"/>
      <c r="NYB54" s="516"/>
      <c r="NYC54" s="516"/>
      <c r="NYD54" s="516"/>
      <c r="NYE54" s="516"/>
      <c r="NYF54" s="516"/>
      <c r="NYG54" s="516"/>
      <c r="NYH54" s="516"/>
      <c r="NYI54" s="516"/>
      <c r="NYJ54" s="516"/>
      <c r="NYK54" s="516"/>
      <c r="NYL54" s="516"/>
      <c r="NYM54" s="516"/>
      <c r="NYN54" s="516"/>
      <c r="NYO54" s="516"/>
      <c r="NYP54" s="516"/>
      <c r="NYQ54" s="516"/>
      <c r="NYR54" s="516"/>
      <c r="NYS54" s="516"/>
      <c r="NYT54" s="516"/>
      <c r="NYU54" s="516"/>
      <c r="NYV54" s="516"/>
      <c r="NYW54" s="516"/>
      <c r="NYX54" s="516"/>
      <c r="NYY54" s="516"/>
      <c r="NYZ54" s="516"/>
      <c r="NZA54" s="516"/>
      <c r="NZB54" s="516"/>
      <c r="NZC54" s="516"/>
      <c r="NZD54" s="516"/>
      <c r="NZE54" s="516"/>
      <c r="NZF54" s="516"/>
      <c r="NZG54" s="516"/>
      <c r="NZH54" s="516"/>
      <c r="NZI54" s="516"/>
      <c r="NZJ54" s="516"/>
      <c r="NZK54" s="516"/>
      <c r="NZL54" s="516"/>
      <c r="NZM54" s="516"/>
      <c r="NZN54" s="516"/>
      <c r="NZO54" s="516"/>
      <c r="NZP54" s="516"/>
      <c r="NZQ54" s="516"/>
      <c r="NZR54" s="516"/>
      <c r="NZS54" s="516"/>
      <c r="NZT54" s="516"/>
      <c r="NZU54" s="516"/>
      <c r="NZV54" s="516"/>
      <c r="NZW54" s="516"/>
      <c r="NZX54" s="516"/>
      <c r="NZY54" s="516"/>
      <c r="NZZ54" s="516"/>
      <c r="OAA54" s="516"/>
      <c r="OAB54" s="516"/>
      <c r="OAC54" s="516"/>
      <c r="OAD54" s="516"/>
      <c r="OAE54" s="516"/>
      <c r="OAF54" s="516"/>
      <c r="OAG54" s="516"/>
      <c r="OAH54" s="516"/>
      <c r="OAI54" s="516"/>
      <c r="OAJ54" s="516"/>
      <c r="OAK54" s="516"/>
      <c r="OAL54" s="516"/>
      <c r="OAM54" s="516"/>
      <c r="OAN54" s="516"/>
      <c r="OAO54" s="516"/>
      <c r="OAP54" s="516"/>
      <c r="OAQ54" s="516"/>
      <c r="OAR54" s="516"/>
      <c r="OAS54" s="516"/>
      <c r="OAT54" s="516"/>
      <c r="OAU54" s="516"/>
      <c r="OAV54" s="516"/>
      <c r="OAW54" s="516"/>
      <c r="OAX54" s="516"/>
      <c r="OAY54" s="516"/>
      <c r="OAZ54" s="516"/>
      <c r="OBA54" s="516"/>
      <c r="OBB54" s="516"/>
      <c r="OBC54" s="516"/>
      <c r="OBD54" s="516"/>
      <c r="OBE54" s="516"/>
      <c r="OBF54" s="516"/>
      <c r="OBG54" s="516"/>
      <c r="OBH54" s="516"/>
      <c r="OBI54" s="516"/>
      <c r="OBJ54" s="516"/>
      <c r="OBK54" s="516"/>
      <c r="OBL54" s="516"/>
      <c r="OBM54" s="516"/>
      <c r="OBN54" s="516"/>
      <c r="OBO54" s="516"/>
      <c r="OBP54" s="516"/>
      <c r="OBQ54" s="516"/>
      <c r="OBR54" s="516"/>
      <c r="OBS54" s="516"/>
      <c r="OBT54" s="516"/>
      <c r="OBU54" s="516"/>
      <c r="OBV54" s="516"/>
      <c r="OBW54" s="516"/>
      <c r="OBX54" s="516"/>
      <c r="OBY54" s="516"/>
      <c r="OBZ54" s="516"/>
      <c r="OCA54" s="516"/>
      <c r="OCB54" s="516"/>
      <c r="OCC54" s="516"/>
      <c r="OCD54" s="516"/>
      <c r="OCE54" s="516"/>
      <c r="OCF54" s="516"/>
      <c r="OCG54" s="516"/>
      <c r="OCH54" s="516"/>
      <c r="OCI54" s="516"/>
      <c r="OCJ54" s="516"/>
      <c r="OCK54" s="516"/>
      <c r="OCL54" s="516"/>
      <c r="OCM54" s="516"/>
      <c r="OCN54" s="516"/>
      <c r="OCO54" s="516"/>
      <c r="OCP54" s="516"/>
      <c r="OCQ54" s="516"/>
      <c r="OCR54" s="516"/>
      <c r="OCS54" s="516"/>
      <c r="OCT54" s="516"/>
      <c r="OCU54" s="516"/>
      <c r="OCV54" s="516"/>
      <c r="OCW54" s="516"/>
      <c r="OCX54" s="516"/>
      <c r="OCY54" s="516"/>
      <c r="OCZ54" s="516"/>
      <c r="ODA54" s="516"/>
      <c r="ODB54" s="516"/>
      <c r="ODC54" s="516"/>
      <c r="ODD54" s="516"/>
      <c r="ODE54" s="516"/>
      <c r="ODF54" s="516"/>
      <c r="ODG54" s="516"/>
      <c r="ODH54" s="516"/>
      <c r="ODI54" s="516"/>
      <c r="ODJ54" s="516"/>
      <c r="ODK54" s="516"/>
      <c r="ODL54" s="516"/>
      <c r="ODM54" s="516"/>
      <c r="ODN54" s="516"/>
      <c r="ODO54" s="516"/>
      <c r="ODP54" s="516"/>
      <c r="ODQ54" s="516"/>
      <c r="ODR54" s="516"/>
      <c r="ODS54" s="516"/>
      <c r="ODT54" s="516"/>
      <c r="ODU54" s="516"/>
      <c r="ODV54" s="516"/>
      <c r="ODW54" s="516"/>
      <c r="ODX54" s="516"/>
      <c r="ODY54" s="516"/>
      <c r="ODZ54" s="516"/>
      <c r="OEA54" s="516"/>
      <c r="OEB54" s="516"/>
      <c r="OEC54" s="516"/>
      <c r="OED54" s="516"/>
      <c r="OEE54" s="516"/>
      <c r="OEF54" s="516"/>
      <c r="OEG54" s="516"/>
      <c r="OEH54" s="516"/>
      <c r="OEI54" s="516"/>
      <c r="OEJ54" s="516"/>
      <c r="OEK54" s="516"/>
      <c r="OEL54" s="516"/>
      <c r="OEM54" s="516"/>
      <c r="OEN54" s="516"/>
      <c r="OEO54" s="516"/>
      <c r="OEP54" s="516"/>
      <c r="OEQ54" s="516"/>
      <c r="OER54" s="516"/>
      <c r="OES54" s="516"/>
      <c r="OET54" s="516"/>
      <c r="OEU54" s="516"/>
      <c r="OEV54" s="516"/>
      <c r="OEW54" s="516"/>
      <c r="OEX54" s="516"/>
      <c r="OEY54" s="516"/>
      <c r="OEZ54" s="516"/>
      <c r="OFA54" s="516"/>
      <c r="OFB54" s="516"/>
      <c r="OFC54" s="516"/>
      <c r="OFD54" s="516"/>
      <c r="OFE54" s="516"/>
      <c r="OFF54" s="516"/>
      <c r="OFG54" s="516"/>
      <c r="OFH54" s="516"/>
      <c r="OFI54" s="516"/>
      <c r="OFJ54" s="516"/>
      <c r="OFK54" s="516"/>
      <c r="OFL54" s="516"/>
      <c r="OFM54" s="516"/>
      <c r="OFN54" s="516"/>
      <c r="OFO54" s="516"/>
      <c r="OFP54" s="516"/>
      <c r="OFQ54" s="516"/>
      <c r="OFR54" s="516"/>
      <c r="OFS54" s="516"/>
      <c r="OFT54" s="516"/>
      <c r="OFU54" s="516"/>
      <c r="OFV54" s="516"/>
      <c r="OFW54" s="516"/>
      <c r="OFX54" s="516"/>
      <c r="OFY54" s="516"/>
      <c r="OFZ54" s="516"/>
      <c r="OGA54" s="516"/>
      <c r="OGB54" s="516"/>
      <c r="OGC54" s="516"/>
      <c r="OGD54" s="516"/>
      <c r="OGE54" s="516"/>
      <c r="OGF54" s="516"/>
      <c r="OGG54" s="516"/>
      <c r="OGH54" s="516"/>
      <c r="OGI54" s="516"/>
      <c r="OGJ54" s="516"/>
      <c r="OGK54" s="516"/>
      <c r="OGL54" s="516"/>
      <c r="OGM54" s="516"/>
      <c r="OGN54" s="516"/>
      <c r="OGO54" s="516"/>
      <c r="OGP54" s="516"/>
      <c r="OGQ54" s="516"/>
      <c r="OGR54" s="516"/>
      <c r="OGS54" s="516"/>
      <c r="OGT54" s="516"/>
      <c r="OGU54" s="516"/>
      <c r="OGV54" s="516"/>
      <c r="OGW54" s="516"/>
      <c r="OGX54" s="516"/>
      <c r="OGY54" s="516"/>
      <c r="OGZ54" s="516"/>
      <c r="OHA54" s="516"/>
      <c r="OHB54" s="516"/>
      <c r="OHC54" s="516"/>
      <c r="OHD54" s="516"/>
      <c r="OHE54" s="516"/>
      <c r="OHF54" s="516"/>
      <c r="OHG54" s="516"/>
      <c r="OHH54" s="516"/>
      <c r="OHI54" s="516"/>
      <c r="OHJ54" s="516"/>
      <c r="OHK54" s="516"/>
      <c r="OHL54" s="516"/>
      <c r="OHM54" s="516"/>
      <c r="OHN54" s="516"/>
      <c r="OHO54" s="516"/>
      <c r="OHP54" s="516"/>
      <c r="OHQ54" s="516"/>
      <c r="OHR54" s="516"/>
      <c r="OHS54" s="516"/>
      <c r="OHT54" s="516"/>
      <c r="OHU54" s="516"/>
      <c r="OHV54" s="516"/>
      <c r="OHW54" s="516"/>
      <c r="OHX54" s="516"/>
      <c r="OHY54" s="516"/>
      <c r="OHZ54" s="516"/>
      <c r="OIA54" s="516"/>
      <c r="OIB54" s="516"/>
      <c r="OIC54" s="516"/>
      <c r="OID54" s="516"/>
      <c r="OIE54" s="516"/>
      <c r="OIF54" s="516"/>
      <c r="OIG54" s="516"/>
      <c r="OIH54" s="516"/>
      <c r="OII54" s="516"/>
      <c r="OIJ54" s="516"/>
      <c r="OIK54" s="516"/>
      <c r="OIL54" s="516"/>
      <c r="OIM54" s="516"/>
      <c r="OIN54" s="516"/>
      <c r="OIO54" s="516"/>
      <c r="OIP54" s="516"/>
      <c r="OIQ54" s="516"/>
      <c r="OIR54" s="516"/>
      <c r="OIS54" s="516"/>
      <c r="OIT54" s="516"/>
      <c r="OIU54" s="516"/>
      <c r="OIV54" s="516"/>
      <c r="OIW54" s="516"/>
      <c r="OIX54" s="516"/>
      <c r="OIY54" s="516"/>
      <c r="OIZ54" s="516"/>
      <c r="OJA54" s="516"/>
      <c r="OJB54" s="516"/>
      <c r="OJC54" s="516"/>
      <c r="OJD54" s="516"/>
      <c r="OJE54" s="516"/>
      <c r="OJF54" s="516"/>
      <c r="OJG54" s="516"/>
      <c r="OJH54" s="516"/>
      <c r="OJI54" s="516"/>
      <c r="OJJ54" s="516"/>
      <c r="OJK54" s="516"/>
      <c r="OJL54" s="516"/>
      <c r="OJM54" s="516"/>
      <c r="OJN54" s="516"/>
      <c r="OJO54" s="516"/>
      <c r="OJP54" s="516"/>
      <c r="OJQ54" s="516"/>
      <c r="OJR54" s="516"/>
      <c r="OJS54" s="516"/>
      <c r="OJT54" s="516"/>
      <c r="OJU54" s="516"/>
      <c r="OJV54" s="516"/>
      <c r="OJW54" s="516"/>
      <c r="OJX54" s="516"/>
      <c r="OJY54" s="516"/>
      <c r="OJZ54" s="516"/>
      <c r="OKA54" s="516"/>
      <c r="OKB54" s="516"/>
      <c r="OKC54" s="516"/>
      <c r="OKD54" s="516"/>
      <c r="OKE54" s="516"/>
      <c r="OKF54" s="516"/>
      <c r="OKG54" s="516"/>
      <c r="OKH54" s="516"/>
      <c r="OKI54" s="516"/>
      <c r="OKJ54" s="516"/>
      <c r="OKK54" s="516"/>
      <c r="OKL54" s="516"/>
      <c r="OKM54" s="516"/>
      <c r="OKN54" s="516"/>
      <c r="OKO54" s="516"/>
      <c r="OKP54" s="516"/>
      <c r="OKQ54" s="516"/>
      <c r="OKR54" s="516"/>
      <c r="OKS54" s="516"/>
      <c r="OKT54" s="516"/>
      <c r="OKU54" s="516"/>
      <c r="OKV54" s="516"/>
      <c r="OKW54" s="516"/>
      <c r="OKX54" s="516"/>
      <c r="OKY54" s="516"/>
      <c r="OKZ54" s="516"/>
      <c r="OLA54" s="516"/>
      <c r="OLB54" s="516"/>
      <c r="OLC54" s="516"/>
      <c r="OLD54" s="516"/>
      <c r="OLE54" s="516"/>
      <c r="OLF54" s="516"/>
      <c r="OLG54" s="516"/>
      <c r="OLH54" s="516"/>
      <c r="OLI54" s="516"/>
      <c r="OLJ54" s="516"/>
      <c r="OLK54" s="516"/>
      <c r="OLL54" s="516"/>
      <c r="OLM54" s="516"/>
      <c r="OLN54" s="516"/>
      <c r="OLO54" s="516"/>
      <c r="OLP54" s="516"/>
      <c r="OLQ54" s="516"/>
      <c r="OLR54" s="516"/>
      <c r="OLS54" s="516"/>
      <c r="OLT54" s="516"/>
      <c r="OLU54" s="516"/>
      <c r="OLV54" s="516"/>
      <c r="OLW54" s="516"/>
      <c r="OLX54" s="516"/>
      <c r="OLY54" s="516"/>
      <c r="OLZ54" s="516"/>
      <c r="OMA54" s="516"/>
      <c r="OMB54" s="516"/>
      <c r="OMC54" s="516"/>
      <c r="OMD54" s="516"/>
      <c r="OME54" s="516"/>
      <c r="OMF54" s="516"/>
      <c r="OMG54" s="516"/>
      <c r="OMH54" s="516"/>
      <c r="OMI54" s="516"/>
      <c r="OMJ54" s="516"/>
      <c r="OMK54" s="516"/>
      <c r="OML54" s="516"/>
      <c r="OMM54" s="516"/>
      <c r="OMN54" s="516"/>
      <c r="OMO54" s="516"/>
      <c r="OMP54" s="516"/>
      <c r="OMQ54" s="516"/>
      <c r="OMR54" s="516"/>
      <c r="OMS54" s="516"/>
      <c r="OMT54" s="516"/>
      <c r="OMU54" s="516"/>
      <c r="OMV54" s="516"/>
      <c r="OMW54" s="516"/>
      <c r="OMX54" s="516"/>
      <c r="OMY54" s="516"/>
      <c r="OMZ54" s="516"/>
      <c r="ONA54" s="516"/>
      <c r="ONB54" s="516"/>
      <c r="ONC54" s="516"/>
      <c r="OND54" s="516"/>
      <c r="ONE54" s="516"/>
      <c r="ONF54" s="516"/>
      <c r="ONG54" s="516"/>
      <c r="ONH54" s="516"/>
      <c r="ONI54" s="516"/>
      <c r="ONJ54" s="516"/>
      <c r="ONK54" s="516"/>
      <c r="ONL54" s="516"/>
      <c r="ONM54" s="516"/>
      <c r="ONN54" s="516"/>
      <c r="ONO54" s="516"/>
      <c r="ONP54" s="516"/>
      <c r="ONQ54" s="516"/>
      <c r="ONR54" s="516"/>
      <c r="ONS54" s="516"/>
      <c r="ONT54" s="516"/>
      <c r="ONU54" s="516"/>
      <c r="ONV54" s="516"/>
      <c r="ONW54" s="516"/>
      <c r="ONX54" s="516"/>
      <c r="ONY54" s="516"/>
      <c r="ONZ54" s="516"/>
      <c r="OOA54" s="516"/>
      <c r="OOB54" s="516"/>
      <c r="OOC54" s="516"/>
      <c r="OOD54" s="516"/>
      <c r="OOE54" s="516"/>
      <c r="OOF54" s="516"/>
      <c r="OOG54" s="516"/>
      <c r="OOH54" s="516"/>
      <c r="OOI54" s="516"/>
      <c r="OOJ54" s="516"/>
      <c r="OOK54" s="516"/>
      <c r="OOL54" s="516"/>
      <c r="OOM54" s="516"/>
      <c r="OON54" s="516"/>
      <c r="OOO54" s="516"/>
      <c r="OOP54" s="516"/>
      <c r="OOQ54" s="516"/>
      <c r="OOR54" s="516"/>
      <c r="OOS54" s="516"/>
      <c r="OOT54" s="516"/>
      <c r="OOU54" s="516"/>
      <c r="OOV54" s="516"/>
      <c r="OOW54" s="516"/>
      <c r="OOX54" s="516"/>
      <c r="OOY54" s="516"/>
      <c r="OOZ54" s="516"/>
      <c r="OPA54" s="516"/>
      <c r="OPB54" s="516"/>
      <c r="OPC54" s="516"/>
      <c r="OPD54" s="516"/>
      <c r="OPE54" s="516"/>
      <c r="OPF54" s="516"/>
      <c r="OPG54" s="516"/>
      <c r="OPH54" s="516"/>
      <c r="OPI54" s="516"/>
      <c r="OPJ54" s="516"/>
      <c r="OPK54" s="516"/>
      <c r="OPL54" s="516"/>
      <c r="OPM54" s="516"/>
      <c r="OPN54" s="516"/>
      <c r="OPO54" s="516"/>
      <c r="OPP54" s="516"/>
      <c r="OPQ54" s="516"/>
      <c r="OPR54" s="516"/>
      <c r="OPS54" s="516"/>
      <c r="OPT54" s="516"/>
      <c r="OPU54" s="516"/>
      <c r="OPV54" s="516"/>
      <c r="OPW54" s="516"/>
      <c r="OPX54" s="516"/>
      <c r="OPY54" s="516"/>
      <c r="OPZ54" s="516"/>
      <c r="OQA54" s="516"/>
      <c r="OQB54" s="516"/>
      <c r="OQC54" s="516"/>
      <c r="OQD54" s="516"/>
      <c r="OQE54" s="516"/>
      <c r="OQF54" s="516"/>
      <c r="OQG54" s="516"/>
      <c r="OQH54" s="516"/>
      <c r="OQI54" s="516"/>
      <c r="OQJ54" s="516"/>
      <c r="OQK54" s="516"/>
      <c r="OQL54" s="516"/>
      <c r="OQM54" s="516"/>
      <c r="OQN54" s="516"/>
      <c r="OQO54" s="516"/>
      <c r="OQP54" s="516"/>
      <c r="OQQ54" s="516"/>
      <c r="OQR54" s="516"/>
      <c r="OQS54" s="516"/>
      <c r="OQT54" s="516"/>
      <c r="OQU54" s="516"/>
      <c r="OQV54" s="516"/>
      <c r="OQW54" s="516"/>
      <c r="OQX54" s="516"/>
      <c r="OQY54" s="516"/>
      <c r="OQZ54" s="516"/>
      <c r="ORA54" s="516"/>
      <c r="ORB54" s="516"/>
      <c r="ORC54" s="516"/>
      <c r="ORD54" s="516"/>
      <c r="ORE54" s="516"/>
      <c r="ORF54" s="516"/>
      <c r="ORG54" s="516"/>
      <c r="ORH54" s="516"/>
      <c r="ORI54" s="516"/>
      <c r="ORJ54" s="516"/>
      <c r="ORK54" s="516"/>
      <c r="ORL54" s="516"/>
      <c r="ORM54" s="516"/>
      <c r="ORN54" s="516"/>
      <c r="ORO54" s="516"/>
      <c r="ORP54" s="516"/>
      <c r="ORQ54" s="516"/>
      <c r="ORR54" s="516"/>
      <c r="ORS54" s="516"/>
      <c r="ORT54" s="516"/>
      <c r="ORU54" s="516"/>
      <c r="ORV54" s="516"/>
      <c r="ORW54" s="516"/>
      <c r="ORX54" s="516"/>
      <c r="ORY54" s="516"/>
      <c r="ORZ54" s="516"/>
      <c r="OSA54" s="516"/>
      <c r="OSB54" s="516"/>
      <c r="OSC54" s="516"/>
      <c r="OSD54" s="516"/>
      <c r="OSE54" s="516"/>
      <c r="OSF54" s="516"/>
      <c r="OSG54" s="516"/>
      <c r="OSH54" s="516"/>
      <c r="OSI54" s="516"/>
      <c r="OSJ54" s="516"/>
      <c r="OSK54" s="516"/>
      <c r="OSL54" s="516"/>
      <c r="OSM54" s="516"/>
      <c r="OSN54" s="516"/>
      <c r="OSO54" s="516"/>
      <c r="OSP54" s="516"/>
      <c r="OSQ54" s="516"/>
      <c r="OSR54" s="516"/>
      <c r="OSS54" s="516"/>
      <c r="OST54" s="516"/>
      <c r="OSU54" s="516"/>
      <c r="OSV54" s="516"/>
      <c r="OSW54" s="516"/>
      <c r="OSX54" s="516"/>
      <c r="OSY54" s="516"/>
      <c r="OSZ54" s="516"/>
      <c r="OTA54" s="516"/>
      <c r="OTB54" s="516"/>
      <c r="OTC54" s="516"/>
      <c r="OTD54" s="516"/>
      <c r="OTE54" s="516"/>
      <c r="OTF54" s="516"/>
      <c r="OTG54" s="516"/>
      <c r="OTH54" s="516"/>
      <c r="OTI54" s="516"/>
      <c r="OTJ54" s="516"/>
      <c r="OTK54" s="516"/>
      <c r="OTL54" s="516"/>
      <c r="OTM54" s="516"/>
      <c r="OTN54" s="516"/>
      <c r="OTO54" s="516"/>
      <c r="OTP54" s="516"/>
      <c r="OTQ54" s="516"/>
      <c r="OTR54" s="516"/>
      <c r="OTS54" s="516"/>
      <c r="OTT54" s="516"/>
      <c r="OTU54" s="516"/>
      <c r="OTV54" s="516"/>
      <c r="OTW54" s="516"/>
      <c r="OTX54" s="516"/>
      <c r="OTY54" s="516"/>
      <c r="OTZ54" s="516"/>
      <c r="OUA54" s="516"/>
      <c r="OUB54" s="516"/>
      <c r="OUC54" s="516"/>
      <c r="OUD54" s="516"/>
      <c r="OUE54" s="516"/>
      <c r="OUF54" s="516"/>
      <c r="OUG54" s="516"/>
      <c r="OUH54" s="516"/>
      <c r="OUI54" s="516"/>
      <c r="OUJ54" s="516"/>
      <c r="OUK54" s="516"/>
      <c r="OUL54" s="516"/>
      <c r="OUM54" s="516"/>
      <c r="OUN54" s="516"/>
      <c r="OUO54" s="516"/>
      <c r="OUP54" s="516"/>
      <c r="OUQ54" s="516"/>
      <c r="OUR54" s="516"/>
      <c r="OUS54" s="516"/>
      <c r="OUT54" s="516"/>
      <c r="OUU54" s="516"/>
      <c r="OUV54" s="516"/>
      <c r="OUW54" s="516"/>
      <c r="OUX54" s="516"/>
      <c r="OUY54" s="516"/>
      <c r="OUZ54" s="516"/>
      <c r="OVA54" s="516"/>
      <c r="OVB54" s="516"/>
      <c r="OVC54" s="516"/>
      <c r="OVD54" s="516"/>
      <c r="OVE54" s="516"/>
      <c r="OVF54" s="516"/>
      <c r="OVG54" s="516"/>
      <c r="OVH54" s="516"/>
      <c r="OVI54" s="516"/>
      <c r="OVJ54" s="516"/>
      <c r="OVK54" s="516"/>
      <c r="OVL54" s="516"/>
      <c r="OVM54" s="516"/>
      <c r="OVN54" s="516"/>
      <c r="OVO54" s="516"/>
      <c r="OVP54" s="516"/>
      <c r="OVQ54" s="516"/>
      <c r="OVR54" s="516"/>
      <c r="OVS54" s="516"/>
      <c r="OVT54" s="516"/>
      <c r="OVU54" s="516"/>
      <c r="OVV54" s="516"/>
      <c r="OVW54" s="516"/>
      <c r="OVX54" s="516"/>
      <c r="OVY54" s="516"/>
      <c r="OVZ54" s="516"/>
      <c r="OWA54" s="516"/>
      <c r="OWB54" s="516"/>
      <c r="OWC54" s="516"/>
      <c r="OWD54" s="516"/>
      <c r="OWE54" s="516"/>
      <c r="OWF54" s="516"/>
      <c r="OWG54" s="516"/>
      <c r="OWH54" s="516"/>
      <c r="OWI54" s="516"/>
      <c r="OWJ54" s="516"/>
      <c r="OWK54" s="516"/>
      <c r="OWL54" s="516"/>
      <c r="OWM54" s="516"/>
      <c r="OWN54" s="516"/>
      <c r="OWO54" s="516"/>
      <c r="OWP54" s="516"/>
      <c r="OWQ54" s="516"/>
      <c r="OWR54" s="516"/>
      <c r="OWS54" s="516"/>
      <c r="OWT54" s="516"/>
      <c r="OWU54" s="516"/>
      <c r="OWV54" s="516"/>
      <c r="OWW54" s="516"/>
      <c r="OWX54" s="516"/>
      <c r="OWY54" s="516"/>
      <c r="OWZ54" s="516"/>
      <c r="OXA54" s="516"/>
      <c r="OXB54" s="516"/>
      <c r="OXC54" s="516"/>
      <c r="OXD54" s="516"/>
      <c r="OXE54" s="516"/>
      <c r="OXF54" s="516"/>
      <c r="OXG54" s="516"/>
      <c r="OXH54" s="516"/>
      <c r="OXI54" s="516"/>
      <c r="OXJ54" s="516"/>
      <c r="OXK54" s="516"/>
      <c r="OXL54" s="516"/>
      <c r="OXM54" s="516"/>
      <c r="OXN54" s="516"/>
      <c r="OXO54" s="516"/>
      <c r="OXP54" s="516"/>
      <c r="OXQ54" s="516"/>
      <c r="OXR54" s="516"/>
      <c r="OXS54" s="516"/>
      <c r="OXT54" s="516"/>
      <c r="OXU54" s="516"/>
      <c r="OXV54" s="516"/>
      <c r="OXW54" s="516"/>
      <c r="OXX54" s="516"/>
      <c r="OXY54" s="516"/>
      <c r="OXZ54" s="516"/>
      <c r="OYA54" s="516"/>
      <c r="OYB54" s="516"/>
      <c r="OYC54" s="516"/>
      <c r="OYD54" s="516"/>
      <c r="OYE54" s="516"/>
      <c r="OYF54" s="516"/>
      <c r="OYG54" s="516"/>
      <c r="OYH54" s="516"/>
      <c r="OYI54" s="516"/>
      <c r="OYJ54" s="516"/>
      <c r="OYK54" s="516"/>
      <c r="OYL54" s="516"/>
      <c r="OYM54" s="516"/>
      <c r="OYN54" s="516"/>
      <c r="OYO54" s="516"/>
      <c r="OYP54" s="516"/>
      <c r="OYQ54" s="516"/>
      <c r="OYR54" s="516"/>
      <c r="OYS54" s="516"/>
      <c r="OYT54" s="516"/>
      <c r="OYU54" s="516"/>
      <c r="OYV54" s="516"/>
      <c r="OYW54" s="516"/>
      <c r="OYX54" s="516"/>
      <c r="OYY54" s="516"/>
      <c r="OYZ54" s="516"/>
      <c r="OZA54" s="516"/>
      <c r="OZB54" s="516"/>
      <c r="OZC54" s="516"/>
      <c r="OZD54" s="516"/>
      <c r="OZE54" s="516"/>
      <c r="OZF54" s="516"/>
      <c r="OZG54" s="516"/>
      <c r="OZH54" s="516"/>
      <c r="OZI54" s="516"/>
      <c r="OZJ54" s="516"/>
      <c r="OZK54" s="516"/>
      <c r="OZL54" s="516"/>
      <c r="OZM54" s="516"/>
      <c r="OZN54" s="516"/>
      <c r="OZO54" s="516"/>
      <c r="OZP54" s="516"/>
      <c r="OZQ54" s="516"/>
      <c r="OZR54" s="516"/>
      <c r="OZS54" s="516"/>
      <c r="OZT54" s="516"/>
      <c r="OZU54" s="516"/>
      <c r="OZV54" s="516"/>
      <c r="OZW54" s="516"/>
      <c r="OZX54" s="516"/>
      <c r="OZY54" s="516"/>
      <c r="OZZ54" s="516"/>
      <c r="PAA54" s="516"/>
      <c r="PAB54" s="516"/>
      <c r="PAC54" s="516"/>
      <c r="PAD54" s="516"/>
      <c r="PAE54" s="516"/>
      <c r="PAF54" s="516"/>
      <c r="PAG54" s="516"/>
      <c r="PAH54" s="516"/>
      <c r="PAI54" s="516"/>
      <c r="PAJ54" s="516"/>
      <c r="PAK54" s="516"/>
      <c r="PAL54" s="516"/>
      <c r="PAM54" s="516"/>
      <c r="PAN54" s="516"/>
      <c r="PAO54" s="516"/>
      <c r="PAP54" s="516"/>
      <c r="PAQ54" s="516"/>
      <c r="PAR54" s="516"/>
      <c r="PAS54" s="516"/>
      <c r="PAT54" s="516"/>
      <c r="PAU54" s="516"/>
      <c r="PAV54" s="516"/>
      <c r="PAW54" s="516"/>
      <c r="PAX54" s="516"/>
      <c r="PAY54" s="516"/>
      <c r="PAZ54" s="516"/>
      <c r="PBA54" s="516"/>
      <c r="PBB54" s="516"/>
      <c r="PBC54" s="516"/>
      <c r="PBD54" s="516"/>
      <c r="PBE54" s="516"/>
      <c r="PBF54" s="516"/>
      <c r="PBG54" s="516"/>
      <c r="PBH54" s="516"/>
      <c r="PBI54" s="516"/>
      <c r="PBJ54" s="516"/>
      <c r="PBK54" s="516"/>
      <c r="PBL54" s="516"/>
      <c r="PBM54" s="516"/>
      <c r="PBN54" s="516"/>
      <c r="PBO54" s="516"/>
      <c r="PBP54" s="516"/>
      <c r="PBQ54" s="516"/>
      <c r="PBR54" s="516"/>
      <c r="PBS54" s="516"/>
      <c r="PBT54" s="516"/>
      <c r="PBU54" s="516"/>
      <c r="PBV54" s="516"/>
      <c r="PBW54" s="516"/>
      <c r="PBX54" s="516"/>
      <c r="PBY54" s="516"/>
      <c r="PBZ54" s="516"/>
      <c r="PCA54" s="516"/>
      <c r="PCB54" s="516"/>
      <c r="PCC54" s="516"/>
      <c r="PCD54" s="516"/>
      <c r="PCE54" s="516"/>
      <c r="PCF54" s="516"/>
      <c r="PCG54" s="516"/>
      <c r="PCH54" s="516"/>
      <c r="PCI54" s="516"/>
      <c r="PCJ54" s="516"/>
      <c r="PCK54" s="516"/>
      <c r="PCL54" s="516"/>
      <c r="PCM54" s="516"/>
      <c r="PCN54" s="516"/>
      <c r="PCO54" s="516"/>
      <c r="PCP54" s="516"/>
      <c r="PCQ54" s="516"/>
      <c r="PCR54" s="516"/>
      <c r="PCS54" s="516"/>
      <c r="PCT54" s="516"/>
      <c r="PCU54" s="516"/>
      <c r="PCV54" s="516"/>
      <c r="PCW54" s="516"/>
      <c r="PCX54" s="516"/>
      <c r="PCY54" s="516"/>
      <c r="PCZ54" s="516"/>
      <c r="PDA54" s="516"/>
      <c r="PDB54" s="516"/>
      <c r="PDC54" s="516"/>
      <c r="PDD54" s="516"/>
      <c r="PDE54" s="516"/>
      <c r="PDF54" s="516"/>
      <c r="PDG54" s="516"/>
      <c r="PDH54" s="516"/>
      <c r="PDI54" s="516"/>
      <c r="PDJ54" s="516"/>
      <c r="PDK54" s="516"/>
      <c r="PDL54" s="516"/>
      <c r="PDM54" s="516"/>
      <c r="PDN54" s="516"/>
      <c r="PDO54" s="516"/>
      <c r="PDP54" s="516"/>
      <c r="PDQ54" s="516"/>
      <c r="PDR54" s="516"/>
      <c r="PDS54" s="516"/>
      <c r="PDT54" s="516"/>
      <c r="PDU54" s="516"/>
      <c r="PDV54" s="516"/>
      <c r="PDW54" s="516"/>
      <c r="PDX54" s="516"/>
      <c r="PDY54" s="516"/>
      <c r="PDZ54" s="516"/>
      <c r="PEA54" s="516"/>
      <c r="PEB54" s="516"/>
      <c r="PEC54" s="516"/>
      <c r="PED54" s="516"/>
      <c r="PEE54" s="516"/>
      <c r="PEF54" s="516"/>
      <c r="PEG54" s="516"/>
      <c r="PEH54" s="516"/>
      <c r="PEI54" s="516"/>
      <c r="PEJ54" s="516"/>
      <c r="PEK54" s="516"/>
      <c r="PEL54" s="516"/>
      <c r="PEM54" s="516"/>
      <c r="PEN54" s="516"/>
      <c r="PEO54" s="516"/>
      <c r="PEP54" s="516"/>
      <c r="PEQ54" s="516"/>
      <c r="PER54" s="516"/>
      <c r="PES54" s="516"/>
      <c r="PET54" s="516"/>
      <c r="PEU54" s="516"/>
      <c r="PEV54" s="516"/>
      <c r="PEW54" s="516"/>
      <c r="PEX54" s="516"/>
      <c r="PEY54" s="516"/>
      <c r="PEZ54" s="516"/>
      <c r="PFA54" s="516"/>
      <c r="PFB54" s="516"/>
      <c r="PFC54" s="516"/>
      <c r="PFD54" s="516"/>
      <c r="PFE54" s="516"/>
      <c r="PFF54" s="516"/>
      <c r="PFG54" s="516"/>
      <c r="PFH54" s="516"/>
      <c r="PFI54" s="516"/>
      <c r="PFJ54" s="516"/>
      <c r="PFK54" s="516"/>
      <c r="PFL54" s="516"/>
      <c r="PFM54" s="516"/>
      <c r="PFN54" s="516"/>
      <c r="PFO54" s="516"/>
      <c r="PFP54" s="516"/>
      <c r="PFQ54" s="516"/>
      <c r="PFR54" s="516"/>
      <c r="PFS54" s="516"/>
      <c r="PFT54" s="516"/>
      <c r="PFU54" s="516"/>
      <c r="PFV54" s="516"/>
      <c r="PFW54" s="516"/>
      <c r="PFX54" s="516"/>
      <c r="PFY54" s="516"/>
      <c r="PFZ54" s="516"/>
      <c r="PGA54" s="516"/>
      <c r="PGB54" s="516"/>
      <c r="PGC54" s="516"/>
      <c r="PGD54" s="516"/>
      <c r="PGE54" s="516"/>
      <c r="PGF54" s="516"/>
      <c r="PGG54" s="516"/>
      <c r="PGH54" s="516"/>
      <c r="PGI54" s="516"/>
      <c r="PGJ54" s="516"/>
      <c r="PGK54" s="516"/>
      <c r="PGL54" s="516"/>
      <c r="PGM54" s="516"/>
      <c r="PGN54" s="516"/>
      <c r="PGO54" s="516"/>
      <c r="PGP54" s="516"/>
      <c r="PGQ54" s="516"/>
      <c r="PGR54" s="516"/>
      <c r="PGS54" s="516"/>
      <c r="PGT54" s="516"/>
      <c r="PGU54" s="516"/>
      <c r="PGV54" s="516"/>
      <c r="PGW54" s="516"/>
      <c r="PGX54" s="516"/>
      <c r="PGY54" s="516"/>
      <c r="PGZ54" s="516"/>
      <c r="PHA54" s="516"/>
      <c r="PHB54" s="516"/>
      <c r="PHC54" s="516"/>
      <c r="PHD54" s="516"/>
      <c r="PHE54" s="516"/>
      <c r="PHF54" s="516"/>
      <c r="PHG54" s="516"/>
      <c r="PHH54" s="516"/>
      <c r="PHI54" s="516"/>
      <c r="PHJ54" s="516"/>
      <c r="PHK54" s="516"/>
      <c r="PHL54" s="516"/>
      <c r="PHM54" s="516"/>
      <c r="PHN54" s="516"/>
      <c r="PHO54" s="516"/>
      <c r="PHP54" s="516"/>
      <c r="PHQ54" s="516"/>
      <c r="PHR54" s="516"/>
      <c r="PHS54" s="516"/>
      <c r="PHT54" s="516"/>
      <c r="PHU54" s="516"/>
      <c r="PHV54" s="516"/>
      <c r="PHW54" s="516"/>
      <c r="PHX54" s="516"/>
      <c r="PHY54" s="516"/>
      <c r="PHZ54" s="516"/>
      <c r="PIA54" s="516"/>
      <c r="PIB54" s="516"/>
      <c r="PIC54" s="516"/>
      <c r="PID54" s="516"/>
      <c r="PIE54" s="516"/>
      <c r="PIF54" s="516"/>
      <c r="PIG54" s="516"/>
      <c r="PIH54" s="516"/>
      <c r="PII54" s="516"/>
      <c r="PIJ54" s="516"/>
      <c r="PIK54" s="516"/>
      <c r="PIL54" s="516"/>
      <c r="PIM54" s="516"/>
      <c r="PIN54" s="516"/>
      <c r="PIO54" s="516"/>
      <c r="PIP54" s="516"/>
      <c r="PIQ54" s="516"/>
      <c r="PIR54" s="516"/>
      <c r="PIS54" s="516"/>
      <c r="PIT54" s="516"/>
      <c r="PIU54" s="516"/>
      <c r="PIV54" s="516"/>
      <c r="PIW54" s="516"/>
      <c r="PIX54" s="516"/>
      <c r="PIY54" s="516"/>
      <c r="PIZ54" s="516"/>
      <c r="PJA54" s="516"/>
      <c r="PJB54" s="516"/>
      <c r="PJC54" s="516"/>
      <c r="PJD54" s="516"/>
      <c r="PJE54" s="516"/>
      <c r="PJF54" s="516"/>
      <c r="PJG54" s="516"/>
      <c r="PJH54" s="516"/>
      <c r="PJI54" s="516"/>
      <c r="PJJ54" s="516"/>
      <c r="PJK54" s="516"/>
      <c r="PJL54" s="516"/>
      <c r="PJM54" s="516"/>
      <c r="PJN54" s="516"/>
      <c r="PJO54" s="516"/>
      <c r="PJP54" s="516"/>
      <c r="PJQ54" s="516"/>
      <c r="PJR54" s="516"/>
      <c r="PJS54" s="516"/>
      <c r="PJT54" s="516"/>
      <c r="PJU54" s="516"/>
      <c r="PJV54" s="516"/>
      <c r="PJW54" s="516"/>
      <c r="PJX54" s="516"/>
      <c r="PJY54" s="516"/>
      <c r="PJZ54" s="516"/>
      <c r="PKA54" s="516"/>
      <c r="PKB54" s="516"/>
      <c r="PKC54" s="516"/>
      <c r="PKD54" s="516"/>
      <c r="PKE54" s="516"/>
      <c r="PKF54" s="516"/>
      <c r="PKG54" s="516"/>
      <c r="PKH54" s="516"/>
      <c r="PKI54" s="516"/>
      <c r="PKJ54" s="516"/>
      <c r="PKK54" s="516"/>
      <c r="PKL54" s="516"/>
      <c r="PKM54" s="516"/>
      <c r="PKN54" s="516"/>
      <c r="PKO54" s="516"/>
      <c r="PKP54" s="516"/>
      <c r="PKQ54" s="516"/>
      <c r="PKR54" s="516"/>
      <c r="PKS54" s="516"/>
      <c r="PKT54" s="516"/>
      <c r="PKU54" s="516"/>
      <c r="PKV54" s="516"/>
      <c r="PKW54" s="516"/>
      <c r="PKX54" s="516"/>
      <c r="PKY54" s="516"/>
      <c r="PKZ54" s="516"/>
      <c r="PLA54" s="516"/>
      <c r="PLB54" s="516"/>
      <c r="PLC54" s="516"/>
      <c r="PLD54" s="516"/>
      <c r="PLE54" s="516"/>
      <c r="PLF54" s="516"/>
      <c r="PLG54" s="516"/>
      <c r="PLH54" s="516"/>
      <c r="PLI54" s="516"/>
      <c r="PLJ54" s="516"/>
      <c r="PLK54" s="516"/>
      <c r="PLL54" s="516"/>
      <c r="PLM54" s="516"/>
      <c r="PLN54" s="516"/>
      <c r="PLO54" s="516"/>
      <c r="PLP54" s="516"/>
      <c r="PLQ54" s="516"/>
      <c r="PLR54" s="516"/>
      <c r="PLS54" s="516"/>
      <c r="PLT54" s="516"/>
      <c r="PLU54" s="516"/>
      <c r="PLV54" s="516"/>
      <c r="PLW54" s="516"/>
      <c r="PLX54" s="516"/>
      <c r="PLY54" s="516"/>
      <c r="PLZ54" s="516"/>
      <c r="PMA54" s="516"/>
      <c r="PMB54" s="516"/>
      <c r="PMC54" s="516"/>
      <c r="PMD54" s="516"/>
      <c r="PME54" s="516"/>
      <c r="PMF54" s="516"/>
      <c r="PMG54" s="516"/>
      <c r="PMH54" s="516"/>
      <c r="PMI54" s="516"/>
      <c r="PMJ54" s="516"/>
      <c r="PMK54" s="516"/>
      <c r="PML54" s="516"/>
      <c r="PMM54" s="516"/>
      <c r="PMN54" s="516"/>
      <c r="PMO54" s="516"/>
      <c r="PMP54" s="516"/>
      <c r="PMQ54" s="516"/>
      <c r="PMR54" s="516"/>
      <c r="PMS54" s="516"/>
      <c r="PMT54" s="516"/>
      <c r="PMU54" s="516"/>
      <c r="PMV54" s="516"/>
      <c r="PMW54" s="516"/>
      <c r="PMX54" s="516"/>
      <c r="PMY54" s="516"/>
      <c r="PMZ54" s="516"/>
      <c r="PNA54" s="516"/>
      <c r="PNB54" s="516"/>
      <c r="PNC54" s="516"/>
      <c r="PND54" s="516"/>
      <c r="PNE54" s="516"/>
      <c r="PNF54" s="516"/>
      <c r="PNG54" s="516"/>
      <c r="PNH54" s="516"/>
      <c r="PNI54" s="516"/>
      <c r="PNJ54" s="516"/>
      <c r="PNK54" s="516"/>
      <c r="PNL54" s="516"/>
      <c r="PNM54" s="516"/>
      <c r="PNN54" s="516"/>
      <c r="PNO54" s="516"/>
      <c r="PNP54" s="516"/>
      <c r="PNQ54" s="516"/>
      <c r="PNR54" s="516"/>
      <c r="PNS54" s="516"/>
      <c r="PNT54" s="516"/>
      <c r="PNU54" s="516"/>
      <c r="PNV54" s="516"/>
      <c r="PNW54" s="516"/>
      <c r="PNX54" s="516"/>
      <c r="PNY54" s="516"/>
      <c r="PNZ54" s="516"/>
      <c r="POA54" s="516"/>
      <c r="POB54" s="516"/>
      <c r="POC54" s="516"/>
      <c r="POD54" s="516"/>
      <c r="POE54" s="516"/>
      <c r="POF54" s="516"/>
      <c r="POG54" s="516"/>
      <c r="POH54" s="516"/>
      <c r="POI54" s="516"/>
      <c r="POJ54" s="516"/>
      <c r="POK54" s="516"/>
      <c r="POL54" s="516"/>
      <c r="POM54" s="516"/>
      <c r="PON54" s="516"/>
      <c r="POO54" s="516"/>
      <c r="POP54" s="516"/>
      <c r="POQ54" s="516"/>
      <c r="POR54" s="516"/>
      <c r="POS54" s="516"/>
      <c r="POT54" s="516"/>
      <c r="POU54" s="516"/>
      <c r="POV54" s="516"/>
      <c r="POW54" s="516"/>
      <c r="POX54" s="516"/>
      <c r="POY54" s="516"/>
      <c r="POZ54" s="516"/>
      <c r="PPA54" s="516"/>
      <c r="PPB54" s="516"/>
      <c r="PPC54" s="516"/>
      <c r="PPD54" s="516"/>
      <c r="PPE54" s="516"/>
      <c r="PPF54" s="516"/>
      <c r="PPG54" s="516"/>
      <c r="PPH54" s="516"/>
      <c r="PPI54" s="516"/>
      <c r="PPJ54" s="516"/>
      <c r="PPK54" s="516"/>
      <c r="PPL54" s="516"/>
      <c r="PPM54" s="516"/>
      <c r="PPN54" s="516"/>
      <c r="PPO54" s="516"/>
      <c r="PPP54" s="516"/>
      <c r="PPQ54" s="516"/>
      <c r="PPR54" s="516"/>
      <c r="PPS54" s="516"/>
      <c r="PPT54" s="516"/>
      <c r="PPU54" s="516"/>
      <c r="PPV54" s="516"/>
      <c r="PPW54" s="516"/>
      <c r="PPX54" s="516"/>
      <c r="PPY54" s="516"/>
      <c r="PPZ54" s="516"/>
      <c r="PQA54" s="516"/>
      <c r="PQB54" s="516"/>
      <c r="PQC54" s="516"/>
      <c r="PQD54" s="516"/>
      <c r="PQE54" s="516"/>
      <c r="PQF54" s="516"/>
      <c r="PQG54" s="516"/>
      <c r="PQH54" s="516"/>
      <c r="PQI54" s="516"/>
      <c r="PQJ54" s="516"/>
      <c r="PQK54" s="516"/>
      <c r="PQL54" s="516"/>
      <c r="PQM54" s="516"/>
      <c r="PQN54" s="516"/>
      <c r="PQO54" s="516"/>
      <c r="PQP54" s="516"/>
      <c r="PQQ54" s="516"/>
      <c r="PQR54" s="516"/>
      <c r="PQS54" s="516"/>
      <c r="PQT54" s="516"/>
      <c r="PQU54" s="516"/>
      <c r="PQV54" s="516"/>
      <c r="PQW54" s="516"/>
      <c r="PQX54" s="516"/>
      <c r="PQY54" s="516"/>
      <c r="PQZ54" s="516"/>
      <c r="PRA54" s="516"/>
      <c r="PRB54" s="516"/>
      <c r="PRC54" s="516"/>
      <c r="PRD54" s="516"/>
      <c r="PRE54" s="516"/>
      <c r="PRF54" s="516"/>
      <c r="PRG54" s="516"/>
      <c r="PRH54" s="516"/>
      <c r="PRI54" s="516"/>
      <c r="PRJ54" s="516"/>
      <c r="PRK54" s="516"/>
      <c r="PRL54" s="516"/>
      <c r="PRM54" s="516"/>
      <c r="PRN54" s="516"/>
      <c r="PRO54" s="516"/>
      <c r="PRP54" s="516"/>
      <c r="PRQ54" s="516"/>
      <c r="PRR54" s="516"/>
      <c r="PRS54" s="516"/>
      <c r="PRT54" s="516"/>
      <c r="PRU54" s="516"/>
      <c r="PRV54" s="516"/>
      <c r="PRW54" s="516"/>
      <c r="PRX54" s="516"/>
      <c r="PRY54" s="516"/>
      <c r="PRZ54" s="516"/>
      <c r="PSA54" s="516"/>
      <c r="PSB54" s="516"/>
      <c r="PSC54" s="516"/>
      <c r="PSD54" s="516"/>
      <c r="PSE54" s="516"/>
      <c r="PSF54" s="516"/>
      <c r="PSG54" s="516"/>
      <c r="PSH54" s="516"/>
      <c r="PSI54" s="516"/>
      <c r="PSJ54" s="516"/>
      <c r="PSK54" s="516"/>
      <c r="PSL54" s="516"/>
      <c r="PSM54" s="516"/>
      <c r="PSN54" s="516"/>
      <c r="PSO54" s="516"/>
      <c r="PSP54" s="516"/>
      <c r="PSQ54" s="516"/>
      <c r="PSR54" s="516"/>
      <c r="PSS54" s="516"/>
      <c r="PST54" s="516"/>
      <c r="PSU54" s="516"/>
      <c r="PSV54" s="516"/>
      <c r="PSW54" s="516"/>
      <c r="PSX54" s="516"/>
      <c r="PSY54" s="516"/>
      <c r="PSZ54" s="516"/>
      <c r="PTA54" s="516"/>
      <c r="PTB54" s="516"/>
      <c r="PTC54" s="516"/>
      <c r="PTD54" s="516"/>
      <c r="PTE54" s="516"/>
      <c r="PTF54" s="516"/>
      <c r="PTG54" s="516"/>
      <c r="PTH54" s="516"/>
      <c r="PTI54" s="516"/>
      <c r="PTJ54" s="516"/>
      <c r="PTK54" s="516"/>
      <c r="PTL54" s="516"/>
      <c r="PTM54" s="516"/>
      <c r="PTN54" s="516"/>
      <c r="PTO54" s="516"/>
      <c r="PTP54" s="516"/>
      <c r="PTQ54" s="516"/>
      <c r="PTR54" s="516"/>
      <c r="PTS54" s="516"/>
      <c r="PTT54" s="516"/>
      <c r="PTU54" s="516"/>
      <c r="PTV54" s="516"/>
      <c r="PTW54" s="516"/>
      <c r="PTX54" s="516"/>
      <c r="PTY54" s="516"/>
      <c r="PTZ54" s="516"/>
      <c r="PUA54" s="516"/>
      <c r="PUB54" s="516"/>
      <c r="PUC54" s="516"/>
      <c r="PUD54" s="516"/>
      <c r="PUE54" s="516"/>
      <c r="PUF54" s="516"/>
      <c r="PUG54" s="516"/>
      <c r="PUH54" s="516"/>
      <c r="PUI54" s="516"/>
      <c r="PUJ54" s="516"/>
      <c r="PUK54" s="516"/>
      <c r="PUL54" s="516"/>
      <c r="PUM54" s="516"/>
      <c r="PUN54" s="516"/>
      <c r="PUO54" s="516"/>
      <c r="PUP54" s="516"/>
      <c r="PUQ54" s="516"/>
      <c r="PUR54" s="516"/>
      <c r="PUS54" s="516"/>
      <c r="PUT54" s="516"/>
      <c r="PUU54" s="516"/>
      <c r="PUV54" s="516"/>
      <c r="PUW54" s="516"/>
      <c r="PUX54" s="516"/>
      <c r="PUY54" s="516"/>
      <c r="PUZ54" s="516"/>
      <c r="PVA54" s="516"/>
      <c r="PVB54" s="516"/>
      <c r="PVC54" s="516"/>
      <c r="PVD54" s="516"/>
      <c r="PVE54" s="516"/>
      <c r="PVF54" s="516"/>
      <c r="PVG54" s="516"/>
      <c r="PVH54" s="516"/>
      <c r="PVI54" s="516"/>
      <c r="PVJ54" s="516"/>
      <c r="PVK54" s="516"/>
      <c r="PVL54" s="516"/>
      <c r="PVM54" s="516"/>
      <c r="PVN54" s="516"/>
      <c r="PVO54" s="516"/>
      <c r="PVP54" s="516"/>
      <c r="PVQ54" s="516"/>
      <c r="PVR54" s="516"/>
      <c r="PVS54" s="516"/>
      <c r="PVT54" s="516"/>
      <c r="PVU54" s="516"/>
      <c r="PVV54" s="516"/>
      <c r="PVW54" s="516"/>
      <c r="PVX54" s="516"/>
      <c r="PVY54" s="516"/>
      <c r="PVZ54" s="516"/>
      <c r="PWA54" s="516"/>
      <c r="PWB54" s="516"/>
      <c r="PWC54" s="516"/>
      <c r="PWD54" s="516"/>
      <c r="PWE54" s="516"/>
      <c r="PWF54" s="516"/>
      <c r="PWG54" s="516"/>
      <c r="PWH54" s="516"/>
      <c r="PWI54" s="516"/>
      <c r="PWJ54" s="516"/>
      <c r="PWK54" s="516"/>
      <c r="PWL54" s="516"/>
      <c r="PWM54" s="516"/>
      <c r="PWN54" s="516"/>
      <c r="PWO54" s="516"/>
      <c r="PWP54" s="516"/>
      <c r="PWQ54" s="516"/>
      <c r="PWR54" s="516"/>
      <c r="PWS54" s="516"/>
      <c r="PWT54" s="516"/>
      <c r="PWU54" s="516"/>
      <c r="PWV54" s="516"/>
      <c r="PWW54" s="516"/>
      <c r="PWX54" s="516"/>
      <c r="PWY54" s="516"/>
      <c r="PWZ54" s="516"/>
      <c r="PXA54" s="516"/>
      <c r="PXB54" s="516"/>
      <c r="PXC54" s="516"/>
      <c r="PXD54" s="516"/>
      <c r="PXE54" s="516"/>
      <c r="PXF54" s="516"/>
      <c r="PXG54" s="516"/>
      <c r="PXH54" s="516"/>
      <c r="PXI54" s="516"/>
      <c r="PXJ54" s="516"/>
      <c r="PXK54" s="516"/>
      <c r="PXL54" s="516"/>
      <c r="PXM54" s="516"/>
      <c r="PXN54" s="516"/>
      <c r="PXO54" s="516"/>
      <c r="PXP54" s="516"/>
      <c r="PXQ54" s="516"/>
      <c r="PXR54" s="516"/>
      <c r="PXS54" s="516"/>
      <c r="PXT54" s="516"/>
      <c r="PXU54" s="516"/>
      <c r="PXV54" s="516"/>
      <c r="PXW54" s="516"/>
      <c r="PXX54" s="516"/>
      <c r="PXY54" s="516"/>
      <c r="PXZ54" s="516"/>
      <c r="PYA54" s="516"/>
      <c r="PYB54" s="516"/>
      <c r="PYC54" s="516"/>
      <c r="PYD54" s="516"/>
      <c r="PYE54" s="516"/>
      <c r="PYF54" s="516"/>
      <c r="PYG54" s="516"/>
      <c r="PYH54" s="516"/>
      <c r="PYI54" s="516"/>
      <c r="PYJ54" s="516"/>
      <c r="PYK54" s="516"/>
      <c r="PYL54" s="516"/>
      <c r="PYM54" s="516"/>
      <c r="PYN54" s="516"/>
      <c r="PYO54" s="516"/>
      <c r="PYP54" s="516"/>
      <c r="PYQ54" s="516"/>
      <c r="PYR54" s="516"/>
      <c r="PYS54" s="516"/>
      <c r="PYT54" s="516"/>
      <c r="PYU54" s="516"/>
      <c r="PYV54" s="516"/>
      <c r="PYW54" s="516"/>
      <c r="PYX54" s="516"/>
      <c r="PYY54" s="516"/>
      <c r="PYZ54" s="516"/>
      <c r="PZA54" s="516"/>
      <c r="PZB54" s="516"/>
      <c r="PZC54" s="516"/>
      <c r="PZD54" s="516"/>
      <c r="PZE54" s="516"/>
      <c r="PZF54" s="516"/>
      <c r="PZG54" s="516"/>
      <c r="PZH54" s="516"/>
      <c r="PZI54" s="516"/>
      <c r="PZJ54" s="516"/>
      <c r="PZK54" s="516"/>
      <c r="PZL54" s="516"/>
      <c r="PZM54" s="516"/>
      <c r="PZN54" s="516"/>
      <c r="PZO54" s="516"/>
      <c r="PZP54" s="516"/>
      <c r="PZQ54" s="516"/>
      <c r="PZR54" s="516"/>
      <c r="PZS54" s="516"/>
      <c r="PZT54" s="516"/>
      <c r="PZU54" s="516"/>
      <c r="PZV54" s="516"/>
      <c r="PZW54" s="516"/>
      <c r="PZX54" s="516"/>
      <c r="PZY54" s="516"/>
      <c r="PZZ54" s="516"/>
      <c r="QAA54" s="516"/>
      <c r="QAB54" s="516"/>
      <c r="QAC54" s="516"/>
      <c r="QAD54" s="516"/>
      <c r="QAE54" s="516"/>
      <c r="QAF54" s="516"/>
      <c r="QAG54" s="516"/>
      <c r="QAH54" s="516"/>
      <c r="QAI54" s="516"/>
      <c r="QAJ54" s="516"/>
      <c r="QAK54" s="516"/>
      <c r="QAL54" s="516"/>
      <c r="QAM54" s="516"/>
      <c r="QAN54" s="516"/>
      <c r="QAO54" s="516"/>
      <c r="QAP54" s="516"/>
      <c r="QAQ54" s="516"/>
      <c r="QAR54" s="516"/>
      <c r="QAS54" s="516"/>
      <c r="QAT54" s="516"/>
      <c r="QAU54" s="516"/>
      <c r="QAV54" s="516"/>
      <c r="QAW54" s="516"/>
      <c r="QAX54" s="516"/>
      <c r="QAY54" s="516"/>
      <c r="QAZ54" s="516"/>
      <c r="QBA54" s="516"/>
      <c r="QBB54" s="516"/>
      <c r="QBC54" s="516"/>
      <c r="QBD54" s="516"/>
      <c r="QBE54" s="516"/>
      <c r="QBF54" s="516"/>
      <c r="QBG54" s="516"/>
      <c r="QBH54" s="516"/>
      <c r="QBI54" s="516"/>
      <c r="QBJ54" s="516"/>
      <c r="QBK54" s="516"/>
      <c r="QBL54" s="516"/>
      <c r="QBM54" s="516"/>
      <c r="QBN54" s="516"/>
      <c r="QBO54" s="516"/>
      <c r="QBP54" s="516"/>
      <c r="QBQ54" s="516"/>
      <c r="QBR54" s="516"/>
      <c r="QBS54" s="516"/>
      <c r="QBT54" s="516"/>
      <c r="QBU54" s="516"/>
      <c r="QBV54" s="516"/>
      <c r="QBW54" s="516"/>
      <c r="QBX54" s="516"/>
      <c r="QBY54" s="516"/>
      <c r="QBZ54" s="516"/>
      <c r="QCA54" s="516"/>
      <c r="QCB54" s="516"/>
      <c r="QCC54" s="516"/>
      <c r="QCD54" s="516"/>
      <c r="QCE54" s="516"/>
      <c r="QCF54" s="516"/>
      <c r="QCG54" s="516"/>
      <c r="QCH54" s="516"/>
      <c r="QCI54" s="516"/>
      <c r="QCJ54" s="516"/>
      <c r="QCK54" s="516"/>
      <c r="QCL54" s="516"/>
      <c r="QCM54" s="516"/>
      <c r="QCN54" s="516"/>
      <c r="QCO54" s="516"/>
      <c r="QCP54" s="516"/>
      <c r="QCQ54" s="516"/>
      <c r="QCR54" s="516"/>
      <c r="QCS54" s="516"/>
      <c r="QCT54" s="516"/>
      <c r="QCU54" s="516"/>
      <c r="QCV54" s="516"/>
      <c r="QCW54" s="516"/>
      <c r="QCX54" s="516"/>
      <c r="QCY54" s="516"/>
      <c r="QCZ54" s="516"/>
      <c r="QDA54" s="516"/>
      <c r="QDB54" s="516"/>
      <c r="QDC54" s="516"/>
      <c r="QDD54" s="516"/>
      <c r="QDE54" s="516"/>
      <c r="QDF54" s="516"/>
      <c r="QDG54" s="516"/>
      <c r="QDH54" s="516"/>
      <c r="QDI54" s="516"/>
      <c r="QDJ54" s="516"/>
      <c r="QDK54" s="516"/>
      <c r="QDL54" s="516"/>
      <c r="QDM54" s="516"/>
      <c r="QDN54" s="516"/>
      <c r="QDO54" s="516"/>
      <c r="QDP54" s="516"/>
      <c r="QDQ54" s="516"/>
      <c r="QDR54" s="516"/>
      <c r="QDS54" s="516"/>
      <c r="QDT54" s="516"/>
      <c r="QDU54" s="516"/>
      <c r="QDV54" s="516"/>
      <c r="QDW54" s="516"/>
      <c r="QDX54" s="516"/>
      <c r="QDY54" s="516"/>
      <c r="QDZ54" s="516"/>
      <c r="QEA54" s="516"/>
      <c r="QEB54" s="516"/>
      <c r="QEC54" s="516"/>
      <c r="QED54" s="516"/>
      <c r="QEE54" s="516"/>
      <c r="QEF54" s="516"/>
      <c r="QEG54" s="516"/>
      <c r="QEH54" s="516"/>
      <c r="QEI54" s="516"/>
      <c r="QEJ54" s="516"/>
      <c r="QEK54" s="516"/>
      <c r="QEL54" s="516"/>
      <c r="QEM54" s="516"/>
      <c r="QEN54" s="516"/>
      <c r="QEO54" s="516"/>
      <c r="QEP54" s="516"/>
      <c r="QEQ54" s="516"/>
      <c r="QER54" s="516"/>
      <c r="QES54" s="516"/>
      <c r="QET54" s="516"/>
      <c r="QEU54" s="516"/>
      <c r="QEV54" s="516"/>
      <c r="QEW54" s="516"/>
      <c r="QEX54" s="516"/>
      <c r="QEY54" s="516"/>
      <c r="QEZ54" s="516"/>
      <c r="QFA54" s="516"/>
      <c r="QFB54" s="516"/>
      <c r="QFC54" s="516"/>
      <c r="QFD54" s="516"/>
      <c r="QFE54" s="516"/>
      <c r="QFF54" s="516"/>
      <c r="QFG54" s="516"/>
      <c r="QFH54" s="516"/>
      <c r="QFI54" s="516"/>
      <c r="QFJ54" s="516"/>
      <c r="QFK54" s="516"/>
      <c r="QFL54" s="516"/>
      <c r="QFM54" s="516"/>
      <c r="QFN54" s="516"/>
      <c r="QFO54" s="516"/>
      <c r="QFP54" s="516"/>
      <c r="QFQ54" s="516"/>
      <c r="QFR54" s="516"/>
      <c r="QFS54" s="516"/>
      <c r="QFT54" s="516"/>
      <c r="QFU54" s="516"/>
      <c r="QFV54" s="516"/>
      <c r="QFW54" s="516"/>
      <c r="QFX54" s="516"/>
      <c r="QFY54" s="516"/>
      <c r="QFZ54" s="516"/>
      <c r="QGA54" s="516"/>
      <c r="QGB54" s="516"/>
      <c r="QGC54" s="516"/>
      <c r="QGD54" s="516"/>
      <c r="QGE54" s="516"/>
      <c r="QGF54" s="516"/>
      <c r="QGG54" s="516"/>
      <c r="QGH54" s="516"/>
      <c r="QGI54" s="516"/>
      <c r="QGJ54" s="516"/>
      <c r="QGK54" s="516"/>
      <c r="QGL54" s="516"/>
      <c r="QGM54" s="516"/>
      <c r="QGN54" s="516"/>
      <c r="QGO54" s="516"/>
      <c r="QGP54" s="516"/>
      <c r="QGQ54" s="516"/>
      <c r="QGR54" s="516"/>
      <c r="QGS54" s="516"/>
      <c r="QGT54" s="516"/>
      <c r="QGU54" s="516"/>
      <c r="QGV54" s="516"/>
      <c r="QGW54" s="516"/>
      <c r="QGX54" s="516"/>
      <c r="QGY54" s="516"/>
      <c r="QGZ54" s="516"/>
      <c r="QHA54" s="516"/>
      <c r="QHB54" s="516"/>
      <c r="QHC54" s="516"/>
      <c r="QHD54" s="516"/>
      <c r="QHE54" s="516"/>
      <c r="QHF54" s="516"/>
      <c r="QHG54" s="516"/>
      <c r="QHH54" s="516"/>
      <c r="QHI54" s="516"/>
      <c r="QHJ54" s="516"/>
      <c r="QHK54" s="516"/>
      <c r="QHL54" s="516"/>
      <c r="QHM54" s="516"/>
      <c r="QHN54" s="516"/>
      <c r="QHO54" s="516"/>
      <c r="QHP54" s="516"/>
      <c r="QHQ54" s="516"/>
      <c r="QHR54" s="516"/>
      <c r="QHS54" s="516"/>
      <c r="QHT54" s="516"/>
      <c r="QHU54" s="516"/>
      <c r="QHV54" s="516"/>
      <c r="QHW54" s="516"/>
      <c r="QHX54" s="516"/>
      <c r="QHY54" s="516"/>
      <c r="QHZ54" s="516"/>
      <c r="QIA54" s="516"/>
      <c r="QIB54" s="516"/>
      <c r="QIC54" s="516"/>
      <c r="QID54" s="516"/>
      <c r="QIE54" s="516"/>
      <c r="QIF54" s="516"/>
      <c r="QIG54" s="516"/>
      <c r="QIH54" s="516"/>
      <c r="QII54" s="516"/>
      <c r="QIJ54" s="516"/>
      <c r="QIK54" s="516"/>
      <c r="QIL54" s="516"/>
      <c r="QIM54" s="516"/>
      <c r="QIN54" s="516"/>
      <c r="QIO54" s="516"/>
      <c r="QIP54" s="516"/>
      <c r="QIQ54" s="516"/>
      <c r="QIR54" s="516"/>
      <c r="QIS54" s="516"/>
      <c r="QIT54" s="516"/>
      <c r="QIU54" s="516"/>
      <c r="QIV54" s="516"/>
      <c r="QIW54" s="516"/>
      <c r="QIX54" s="516"/>
      <c r="QIY54" s="516"/>
      <c r="QIZ54" s="516"/>
      <c r="QJA54" s="516"/>
      <c r="QJB54" s="516"/>
      <c r="QJC54" s="516"/>
      <c r="QJD54" s="516"/>
      <c r="QJE54" s="516"/>
      <c r="QJF54" s="516"/>
      <c r="QJG54" s="516"/>
      <c r="QJH54" s="516"/>
      <c r="QJI54" s="516"/>
      <c r="QJJ54" s="516"/>
      <c r="QJK54" s="516"/>
      <c r="QJL54" s="516"/>
      <c r="QJM54" s="516"/>
      <c r="QJN54" s="516"/>
      <c r="QJO54" s="516"/>
      <c r="QJP54" s="516"/>
      <c r="QJQ54" s="516"/>
      <c r="QJR54" s="516"/>
      <c r="QJS54" s="516"/>
      <c r="QJT54" s="516"/>
      <c r="QJU54" s="516"/>
      <c r="QJV54" s="516"/>
      <c r="QJW54" s="516"/>
      <c r="QJX54" s="516"/>
      <c r="QJY54" s="516"/>
      <c r="QJZ54" s="516"/>
      <c r="QKA54" s="516"/>
      <c r="QKB54" s="516"/>
      <c r="QKC54" s="516"/>
      <c r="QKD54" s="516"/>
      <c r="QKE54" s="516"/>
      <c r="QKF54" s="516"/>
      <c r="QKG54" s="516"/>
      <c r="QKH54" s="516"/>
      <c r="QKI54" s="516"/>
      <c r="QKJ54" s="516"/>
      <c r="QKK54" s="516"/>
      <c r="QKL54" s="516"/>
      <c r="QKM54" s="516"/>
      <c r="QKN54" s="516"/>
      <c r="QKO54" s="516"/>
      <c r="QKP54" s="516"/>
      <c r="QKQ54" s="516"/>
      <c r="QKR54" s="516"/>
      <c r="QKS54" s="516"/>
      <c r="QKT54" s="516"/>
      <c r="QKU54" s="516"/>
      <c r="QKV54" s="516"/>
      <c r="QKW54" s="516"/>
      <c r="QKX54" s="516"/>
      <c r="QKY54" s="516"/>
      <c r="QKZ54" s="516"/>
      <c r="QLA54" s="516"/>
      <c r="QLB54" s="516"/>
      <c r="QLC54" s="516"/>
      <c r="QLD54" s="516"/>
      <c r="QLE54" s="516"/>
      <c r="QLF54" s="516"/>
      <c r="QLG54" s="516"/>
      <c r="QLH54" s="516"/>
      <c r="QLI54" s="516"/>
      <c r="QLJ54" s="516"/>
      <c r="QLK54" s="516"/>
      <c r="QLL54" s="516"/>
      <c r="QLM54" s="516"/>
      <c r="QLN54" s="516"/>
      <c r="QLO54" s="516"/>
      <c r="QLP54" s="516"/>
      <c r="QLQ54" s="516"/>
      <c r="QLR54" s="516"/>
      <c r="QLS54" s="516"/>
      <c r="QLT54" s="516"/>
      <c r="QLU54" s="516"/>
      <c r="QLV54" s="516"/>
      <c r="QLW54" s="516"/>
      <c r="QLX54" s="516"/>
      <c r="QLY54" s="516"/>
      <c r="QLZ54" s="516"/>
      <c r="QMA54" s="516"/>
      <c r="QMB54" s="516"/>
      <c r="QMC54" s="516"/>
      <c r="QMD54" s="516"/>
      <c r="QME54" s="516"/>
      <c r="QMF54" s="516"/>
      <c r="QMG54" s="516"/>
      <c r="QMH54" s="516"/>
      <c r="QMI54" s="516"/>
      <c r="QMJ54" s="516"/>
      <c r="QMK54" s="516"/>
      <c r="QML54" s="516"/>
      <c r="QMM54" s="516"/>
      <c r="QMN54" s="516"/>
      <c r="QMO54" s="516"/>
      <c r="QMP54" s="516"/>
      <c r="QMQ54" s="516"/>
      <c r="QMR54" s="516"/>
      <c r="QMS54" s="516"/>
      <c r="QMT54" s="516"/>
      <c r="QMU54" s="516"/>
      <c r="QMV54" s="516"/>
      <c r="QMW54" s="516"/>
      <c r="QMX54" s="516"/>
      <c r="QMY54" s="516"/>
      <c r="QMZ54" s="516"/>
      <c r="QNA54" s="516"/>
      <c r="QNB54" s="516"/>
      <c r="QNC54" s="516"/>
      <c r="QND54" s="516"/>
      <c r="QNE54" s="516"/>
      <c r="QNF54" s="516"/>
      <c r="QNG54" s="516"/>
      <c r="QNH54" s="516"/>
      <c r="QNI54" s="516"/>
      <c r="QNJ54" s="516"/>
      <c r="QNK54" s="516"/>
      <c r="QNL54" s="516"/>
      <c r="QNM54" s="516"/>
      <c r="QNN54" s="516"/>
      <c r="QNO54" s="516"/>
      <c r="QNP54" s="516"/>
      <c r="QNQ54" s="516"/>
      <c r="QNR54" s="516"/>
      <c r="QNS54" s="516"/>
      <c r="QNT54" s="516"/>
      <c r="QNU54" s="516"/>
      <c r="QNV54" s="516"/>
      <c r="QNW54" s="516"/>
      <c r="QNX54" s="516"/>
      <c r="QNY54" s="516"/>
      <c r="QNZ54" s="516"/>
      <c r="QOA54" s="516"/>
      <c r="QOB54" s="516"/>
      <c r="QOC54" s="516"/>
      <c r="QOD54" s="516"/>
      <c r="QOE54" s="516"/>
      <c r="QOF54" s="516"/>
      <c r="QOG54" s="516"/>
      <c r="QOH54" s="516"/>
      <c r="QOI54" s="516"/>
      <c r="QOJ54" s="516"/>
      <c r="QOK54" s="516"/>
      <c r="QOL54" s="516"/>
      <c r="QOM54" s="516"/>
      <c r="QON54" s="516"/>
      <c r="QOO54" s="516"/>
      <c r="QOP54" s="516"/>
      <c r="QOQ54" s="516"/>
      <c r="QOR54" s="516"/>
      <c r="QOS54" s="516"/>
      <c r="QOT54" s="516"/>
      <c r="QOU54" s="516"/>
      <c r="QOV54" s="516"/>
      <c r="QOW54" s="516"/>
      <c r="QOX54" s="516"/>
      <c r="QOY54" s="516"/>
      <c r="QOZ54" s="516"/>
      <c r="QPA54" s="516"/>
      <c r="QPB54" s="516"/>
      <c r="QPC54" s="516"/>
      <c r="QPD54" s="516"/>
      <c r="QPE54" s="516"/>
      <c r="QPF54" s="516"/>
      <c r="QPG54" s="516"/>
      <c r="QPH54" s="516"/>
      <c r="QPI54" s="516"/>
      <c r="QPJ54" s="516"/>
      <c r="QPK54" s="516"/>
      <c r="QPL54" s="516"/>
      <c r="QPM54" s="516"/>
      <c r="QPN54" s="516"/>
      <c r="QPO54" s="516"/>
      <c r="QPP54" s="516"/>
      <c r="QPQ54" s="516"/>
      <c r="QPR54" s="516"/>
      <c r="QPS54" s="516"/>
      <c r="QPT54" s="516"/>
      <c r="QPU54" s="516"/>
      <c r="QPV54" s="516"/>
      <c r="QPW54" s="516"/>
      <c r="QPX54" s="516"/>
      <c r="QPY54" s="516"/>
      <c r="QPZ54" s="516"/>
      <c r="QQA54" s="516"/>
      <c r="QQB54" s="516"/>
      <c r="QQC54" s="516"/>
      <c r="QQD54" s="516"/>
      <c r="QQE54" s="516"/>
      <c r="QQF54" s="516"/>
      <c r="QQG54" s="516"/>
      <c r="QQH54" s="516"/>
      <c r="QQI54" s="516"/>
      <c r="QQJ54" s="516"/>
      <c r="QQK54" s="516"/>
      <c r="QQL54" s="516"/>
      <c r="QQM54" s="516"/>
      <c r="QQN54" s="516"/>
      <c r="QQO54" s="516"/>
      <c r="QQP54" s="516"/>
      <c r="QQQ54" s="516"/>
      <c r="QQR54" s="516"/>
      <c r="QQS54" s="516"/>
      <c r="QQT54" s="516"/>
      <c r="QQU54" s="516"/>
      <c r="QQV54" s="516"/>
      <c r="QQW54" s="516"/>
      <c r="QQX54" s="516"/>
      <c r="QQY54" s="516"/>
      <c r="QQZ54" s="516"/>
      <c r="QRA54" s="516"/>
      <c r="QRB54" s="516"/>
      <c r="QRC54" s="516"/>
      <c r="QRD54" s="516"/>
      <c r="QRE54" s="516"/>
      <c r="QRF54" s="516"/>
      <c r="QRG54" s="516"/>
      <c r="QRH54" s="516"/>
      <c r="QRI54" s="516"/>
      <c r="QRJ54" s="516"/>
      <c r="QRK54" s="516"/>
      <c r="QRL54" s="516"/>
      <c r="QRM54" s="516"/>
      <c r="QRN54" s="516"/>
      <c r="QRO54" s="516"/>
      <c r="QRP54" s="516"/>
      <c r="QRQ54" s="516"/>
      <c r="QRR54" s="516"/>
      <c r="QRS54" s="516"/>
      <c r="QRT54" s="516"/>
      <c r="QRU54" s="516"/>
      <c r="QRV54" s="516"/>
      <c r="QRW54" s="516"/>
      <c r="QRX54" s="516"/>
      <c r="QRY54" s="516"/>
      <c r="QRZ54" s="516"/>
      <c r="QSA54" s="516"/>
      <c r="QSB54" s="516"/>
      <c r="QSC54" s="516"/>
      <c r="QSD54" s="516"/>
      <c r="QSE54" s="516"/>
      <c r="QSF54" s="516"/>
      <c r="QSG54" s="516"/>
      <c r="QSH54" s="516"/>
      <c r="QSI54" s="516"/>
      <c r="QSJ54" s="516"/>
      <c r="QSK54" s="516"/>
      <c r="QSL54" s="516"/>
      <c r="QSM54" s="516"/>
      <c r="QSN54" s="516"/>
      <c r="QSO54" s="516"/>
      <c r="QSP54" s="516"/>
      <c r="QSQ54" s="516"/>
      <c r="QSR54" s="516"/>
      <c r="QSS54" s="516"/>
      <c r="QST54" s="516"/>
      <c r="QSU54" s="516"/>
      <c r="QSV54" s="516"/>
      <c r="QSW54" s="516"/>
      <c r="QSX54" s="516"/>
      <c r="QSY54" s="516"/>
      <c r="QSZ54" s="516"/>
      <c r="QTA54" s="516"/>
      <c r="QTB54" s="516"/>
      <c r="QTC54" s="516"/>
      <c r="QTD54" s="516"/>
      <c r="QTE54" s="516"/>
      <c r="QTF54" s="516"/>
      <c r="QTG54" s="516"/>
      <c r="QTH54" s="516"/>
      <c r="QTI54" s="516"/>
      <c r="QTJ54" s="516"/>
      <c r="QTK54" s="516"/>
      <c r="QTL54" s="516"/>
      <c r="QTM54" s="516"/>
      <c r="QTN54" s="516"/>
      <c r="QTO54" s="516"/>
      <c r="QTP54" s="516"/>
      <c r="QTQ54" s="516"/>
      <c r="QTR54" s="516"/>
      <c r="QTS54" s="516"/>
      <c r="QTT54" s="516"/>
      <c r="QTU54" s="516"/>
      <c r="QTV54" s="516"/>
      <c r="QTW54" s="516"/>
      <c r="QTX54" s="516"/>
      <c r="QTY54" s="516"/>
      <c r="QTZ54" s="516"/>
      <c r="QUA54" s="516"/>
      <c r="QUB54" s="516"/>
      <c r="QUC54" s="516"/>
      <c r="QUD54" s="516"/>
      <c r="QUE54" s="516"/>
      <c r="QUF54" s="516"/>
      <c r="QUG54" s="516"/>
      <c r="QUH54" s="516"/>
      <c r="QUI54" s="516"/>
      <c r="QUJ54" s="516"/>
      <c r="QUK54" s="516"/>
      <c r="QUL54" s="516"/>
      <c r="QUM54" s="516"/>
      <c r="QUN54" s="516"/>
      <c r="QUO54" s="516"/>
      <c r="QUP54" s="516"/>
      <c r="QUQ54" s="516"/>
      <c r="QUR54" s="516"/>
      <c r="QUS54" s="516"/>
      <c r="QUT54" s="516"/>
      <c r="QUU54" s="516"/>
      <c r="QUV54" s="516"/>
      <c r="QUW54" s="516"/>
      <c r="QUX54" s="516"/>
      <c r="QUY54" s="516"/>
      <c r="QUZ54" s="516"/>
      <c r="QVA54" s="516"/>
      <c r="QVB54" s="516"/>
      <c r="QVC54" s="516"/>
      <c r="QVD54" s="516"/>
      <c r="QVE54" s="516"/>
      <c r="QVF54" s="516"/>
      <c r="QVG54" s="516"/>
      <c r="QVH54" s="516"/>
      <c r="QVI54" s="516"/>
      <c r="QVJ54" s="516"/>
      <c r="QVK54" s="516"/>
      <c r="QVL54" s="516"/>
      <c r="QVM54" s="516"/>
      <c r="QVN54" s="516"/>
      <c r="QVO54" s="516"/>
      <c r="QVP54" s="516"/>
      <c r="QVQ54" s="516"/>
      <c r="QVR54" s="516"/>
      <c r="QVS54" s="516"/>
      <c r="QVT54" s="516"/>
      <c r="QVU54" s="516"/>
      <c r="QVV54" s="516"/>
      <c r="QVW54" s="516"/>
      <c r="QVX54" s="516"/>
      <c r="QVY54" s="516"/>
      <c r="QVZ54" s="516"/>
      <c r="QWA54" s="516"/>
      <c r="QWB54" s="516"/>
      <c r="QWC54" s="516"/>
      <c r="QWD54" s="516"/>
      <c r="QWE54" s="516"/>
      <c r="QWF54" s="516"/>
      <c r="QWG54" s="516"/>
      <c r="QWH54" s="516"/>
      <c r="QWI54" s="516"/>
      <c r="QWJ54" s="516"/>
      <c r="QWK54" s="516"/>
      <c r="QWL54" s="516"/>
      <c r="QWM54" s="516"/>
      <c r="QWN54" s="516"/>
      <c r="QWO54" s="516"/>
      <c r="QWP54" s="516"/>
      <c r="QWQ54" s="516"/>
      <c r="QWR54" s="516"/>
      <c r="QWS54" s="516"/>
      <c r="QWT54" s="516"/>
      <c r="QWU54" s="516"/>
      <c r="QWV54" s="516"/>
      <c r="QWW54" s="516"/>
      <c r="QWX54" s="516"/>
      <c r="QWY54" s="516"/>
      <c r="QWZ54" s="516"/>
      <c r="QXA54" s="516"/>
      <c r="QXB54" s="516"/>
      <c r="QXC54" s="516"/>
      <c r="QXD54" s="516"/>
      <c r="QXE54" s="516"/>
      <c r="QXF54" s="516"/>
      <c r="QXG54" s="516"/>
      <c r="QXH54" s="516"/>
      <c r="QXI54" s="516"/>
      <c r="QXJ54" s="516"/>
      <c r="QXK54" s="516"/>
      <c r="QXL54" s="516"/>
      <c r="QXM54" s="516"/>
      <c r="QXN54" s="516"/>
      <c r="QXO54" s="516"/>
      <c r="QXP54" s="516"/>
      <c r="QXQ54" s="516"/>
      <c r="QXR54" s="516"/>
      <c r="QXS54" s="516"/>
      <c r="QXT54" s="516"/>
      <c r="QXU54" s="516"/>
      <c r="QXV54" s="516"/>
      <c r="QXW54" s="516"/>
      <c r="QXX54" s="516"/>
      <c r="QXY54" s="516"/>
      <c r="QXZ54" s="516"/>
      <c r="QYA54" s="516"/>
      <c r="QYB54" s="516"/>
      <c r="QYC54" s="516"/>
      <c r="QYD54" s="516"/>
      <c r="QYE54" s="516"/>
      <c r="QYF54" s="516"/>
      <c r="QYG54" s="516"/>
      <c r="QYH54" s="516"/>
      <c r="QYI54" s="516"/>
      <c r="QYJ54" s="516"/>
      <c r="QYK54" s="516"/>
      <c r="QYL54" s="516"/>
      <c r="QYM54" s="516"/>
      <c r="QYN54" s="516"/>
      <c r="QYO54" s="516"/>
      <c r="QYP54" s="516"/>
      <c r="QYQ54" s="516"/>
      <c r="QYR54" s="516"/>
      <c r="QYS54" s="516"/>
      <c r="QYT54" s="516"/>
      <c r="QYU54" s="516"/>
      <c r="QYV54" s="516"/>
      <c r="QYW54" s="516"/>
      <c r="QYX54" s="516"/>
      <c r="QYY54" s="516"/>
      <c r="QYZ54" s="516"/>
      <c r="QZA54" s="516"/>
      <c r="QZB54" s="516"/>
      <c r="QZC54" s="516"/>
      <c r="QZD54" s="516"/>
      <c r="QZE54" s="516"/>
      <c r="QZF54" s="516"/>
      <c r="QZG54" s="516"/>
      <c r="QZH54" s="516"/>
      <c r="QZI54" s="516"/>
      <c r="QZJ54" s="516"/>
      <c r="QZK54" s="516"/>
      <c r="QZL54" s="516"/>
      <c r="QZM54" s="516"/>
      <c r="QZN54" s="516"/>
      <c r="QZO54" s="516"/>
      <c r="QZP54" s="516"/>
      <c r="QZQ54" s="516"/>
      <c r="QZR54" s="516"/>
      <c r="QZS54" s="516"/>
      <c r="QZT54" s="516"/>
      <c r="QZU54" s="516"/>
      <c r="QZV54" s="516"/>
      <c r="QZW54" s="516"/>
      <c r="QZX54" s="516"/>
      <c r="QZY54" s="516"/>
      <c r="QZZ54" s="516"/>
      <c r="RAA54" s="516"/>
      <c r="RAB54" s="516"/>
      <c r="RAC54" s="516"/>
      <c r="RAD54" s="516"/>
      <c r="RAE54" s="516"/>
      <c r="RAF54" s="516"/>
      <c r="RAG54" s="516"/>
      <c r="RAH54" s="516"/>
      <c r="RAI54" s="516"/>
      <c r="RAJ54" s="516"/>
      <c r="RAK54" s="516"/>
      <c r="RAL54" s="516"/>
      <c r="RAM54" s="516"/>
      <c r="RAN54" s="516"/>
      <c r="RAO54" s="516"/>
      <c r="RAP54" s="516"/>
      <c r="RAQ54" s="516"/>
      <c r="RAR54" s="516"/>
      <c r="RAS54" s="516"/>
      <c r="RAT54" s="516"/>
      <c r="RAU54" s="516"/>
      <c r="RAV54" s="516"/>
      <c r="RAW54" s="516"/>
      <c r="RAX54" s="516"/>
      <c r="RAY54" s="516"/>
      <c r="RAZ54" s="516"/>
      <c r="RBA54" s="516"/>
      <c r="RBB54" s="516"/>
      <c r="RBC54" s="516"/>
      <c r="RBD54" s="516"/>
      <c r="RBE54" s="516"/>
      <c r="RBF54" s="516"/>
      <c r="RBG54" s="516"/>
      <c r="RBH54" s="516"/>
      <c r="RBI54" s="516"/>
      <c r="RBJ54" s="516"/>
      <c r="RBK54" s="516"/>
      <c r="RBL54" s="516"/>
      <c r="RBM54" s="516"/>
      <c r="RBN54" s="516"/>
      <c r="RBO54" s="516"/>
      <c r="RBP54" s="516"/>
      <c r="RBQ54" s="516"/>
      <c r="RBR54" s="516"/>
      <c r="RBS54" s="516"/>
      <c r="RBT54" s="516"/>
      <c r="RBU54" s="516"/>
      <c r="RBV54" s="516"/>
      <c r="RBW54" s="516"/>
      <c r="RBX54" s="516"/>
      <c r="RBY54" s="516"/>
      <c r="RBZ54" s="516"/>
      <c r="RCA54" s="516"/>
      <c r="RCB54" s="516"/>
      <c r="RCC54" s="516"/>
      <c r="RCD54" s="516"/>
      <c r="RCE54" s="516"/>
      <c r="RCF54" s="516"/>
      <c r="RCG54" s="516"/>
      <c r="RCH54" s="516"/>
      <c r="RCI54" s="516"/>
      <c r="RCJ54" s="516"/>
      <c r="RCK54" s="516"/>
      <c r="RCL54" s="516"/>
      <c r="RCM54" s="516"/>
      <c r="RCN54" s="516"/>
      <c r="RCO54" s="516"/>
      <c r="RCP54" s="516"/>
      <c r="RCQ54" s="516"/>
      <c r="RCR54" s="516"/>
      <c r="RCS54" s="516"/>
      <c r="RCT54" s="516"/>
      <c r="RCU54" s="516"/>
      <c r="RCV54" s="516"/>
      <c r="RCW54" s="516"/>
      <c r="RCX54" s="516"/>
      <c r="RCY54" s="516"/>
      <c r="RCZ54" s="516"/>
      <c r="RDA54" s="516"/>
      <c r="RDB54" s="516"/>
      <c r="RDC54" s="516"/>
      <c r="RDD54" s="516"/>
      <c r="RDE54" s="516"/>
      <c r="RDF54" s="516"/>
      <c r="RDG54" s="516"/>
      <c r="RDH54" s="516"/>
      <c r="RDI54" s="516"/>
      <c r="RDJ54" s="516"/>
      <c r="RDK54" s="516"/>
      <c r="RDL54" s="516"/>
      <c r="RDM54" s="516"/>
      <c r="RDN54" s="516"/>
      <c r="RDO54" s="516"/>
      <c r="RDP54" s="516"/>
      <c r="RDQ54" s="516"/>
      <c r="RDR54" s="516"/>
      <c r="RDS54" s="516"/>
      <c r="RDT54" s="516"/>
      <c r="RDU54" s="516"/>
      <c r="RDV54" s="516"/>
      <c r="RDW54" s="516"/>
      <c r="RDX54" s="516"/>
      <c r="RDY54" s="516"/>
      <c r="RDZ54" s="516"/>
      <c r="REA54" s="516"/>
      <c r="REB54" s="516"/>
      <c r="REC54" s="516"/>
      <c r="RED54" s="516"/>
      <c r="REE54" s="516"/>
      <c r="REF54" s="516"/>
      <c r="REG54" s="516"/>
      <c r="REH54" s="516"/>
      <c r="REI54" s="516"/>
      <c r="REJ54" s="516"/>
      <c r="REK54" s="516"/>
      <c r="REL54" s="516"/>
      <c r="REM54" s="516"/>
      <c r="REN54" s="516"/>
      <c r="REO54" s="516"/>
      <c r="REP54" s="516"/>
      <c r="REQ54" s="516"/>
      <c r="RER54" s="516"/>
      <c r="RES54" s="516"/>
      <c r="RET54" s="516"/>
      <c r="REU54" s="516"/>
      <c r="REV54" s="516"/>
      <c r="REW54" s="516"/>
      <c r="REX54" s="516"/>
      <c r="REY54" s="516"/>
      <c r="REZ54" s="516"/>
      <c r="RFA54" s="516"/>
      <c r="RFB54" s="516"/>
      <c r="RFC54" s="516"/>
      <c r="RFD54" s="516"/>
      <c r="RFE54" s="516"/>
      <c r="RFF54" s="516"/>
      <c r="RFG54" s="516"/>
      <c r="RFH54" s="516"/>
      <c r="RFI54" s="516"/>
      <c r="RFJ54" s="516"/>
      <c r="RFK54" s="516"/>
      <c r="RFL54" s="516"/>
      <c r="RFM54" s="516"/>
      <c r="RFN54" s="516"/>
      <c r="RFO54" s="516"/>
      <c r="RFP54" s="516"/>
      <c r="RFQ54" s="516"/>
      <c r="RFR54" s="516"/>
      <c r="RFS54" s="516"/>
      <c r="RFT54" s="516"/>
      <c r="RFU54" s="516"/>
      <c r="RFV54" s="516"/>
      <c r="RFW54" s="516"/>
      <c r="RFX54" s="516"/>
      <c r="RFY54" s="516"/>
      <c r="RFZ54" s="516"/>
      <c r="RGA54" s="516"/>
      <c r="RGB54" s="516"/>
      <c r="RGC54" s="516"/>
      <c r="RGD54" s="516"/>
      <c r="RGE54" s="516"/>
      <c r="RGF54" s="516"/>
      <c r="RGG54" s="516"/>
      <c r="RGH54" s="516"/>
      <c r="RGI54" s="516"/>
      <c r="RGJ54" s="516"/>
      <c r="RGK54" s="516"/>
      <c r="RGL54" s="516"/>
      <c r="RGM54" s="516"/>
      <c r="RGN54" s="516"/>
      <c r="RGO54" s="516"/>
      <c r="RGP54" s="516"/>
      <c r="RGQ54" s="516"/>
      <c r="RGR54" s="516"/>
      <c r="RGS54" s="516"/>
      <c r="RGT54" s="516"/>
      <c r="RGU54" s="516"/>
      <c r="RGV54" s="516"/>
      <c r="RGW54" s="516"/>
      <c r="RGX54" s="516"/>
      <c r="RGY54" s="516"/>
      <c r="RGZ54" s="516"/>
      <c r="RHA54" s="516"/>
      <c r="RHB54" s="516"/>
      <c r="RHC54" s="516"/>
      <c r="RHD54" s="516"/>
      <c r="RHE54" s="516"/>
      <c r="RHF54" s="516"/>
      <c r="RHG54" s="516"/>
      <c r="RHH54" s="516"/>
      <c r="RHI54" s="516"/>
      <c r="RHJ54" s="516"/>
      <c r="RHK54" s="516"/>
      <c r="RHL54" s="516"/>
      <c r="RHM54" s="516"/>
      <c r="RHN54" s="516"/>
      <c r="RHO54" s="516"/>
      <c r="RHP54" s="516"/>
      <c r="RHQ54" s="516"/>
      <c r="RHR54" s="516"/>
      <c r="RHS54" s="516"/>
      <c r="RHT54" s="516"/>
      <c r="RHU54" s="516"/>
      <c r="RHV54" s="516"/>
      <c r="RHW54" s="516"/>
      <c r="RHX54" s="516"/>
      <c r="RHY54" s="516"/>
      <c r="RHZ54" s="516"/>
      <c r="RIA54" s="516"/>
      <c r="RIB54" s="516"/>
      <c r="RIC54" s="516"/>
      <c r="RID54" s="516"/>
      <c r="RIE54" s="516"/>
      <c r="RIF54" s="516"/>
      <c r="RIG54" s="516"/>
      <c r="RIH54" s="516"/>
      <c r="RII54" s="516"/>
      <c r="RIJ54" s="516"/>
      <c r="RIK54" s="516"/>
      <c r="RIL54" s="516"/>
      <c r="RIM54" s="516"/>
      <c r="RIN54" s="516"/>
      <c r="RIO54" s="516"/>
      <c r="RIP54" s="516"/>
      <c r="RIQ54" s="516"/>
      <c r="RIR54" s="516"/>
      <c r="RIS54" s="516"/>
      <c r="RIT54" s="516"/>
      <c r="RIU54" s="516"/>
      <c r="RIV54" s="516"/>
      <c r="RIW54" s="516"/>
      <c r="RIX54" s="516"/>
      <c r="RIY54" s="516"/>
      <c r="RIZ54" s="516"/>
      <c r="RJA54" s="516"/>
      <c r="RJB54" s="516"/>
      <c r="RJC54" s="516"/>
      <c r="RJD54" s="516"/>
      <c r="RJE54" s="516"/>
      <c r="RJF54" s="516"/>
      <c r="RJG54" s="516"/>
      <c r="RJH54" s="516"/>
      <c r="RJI54" s="516"/>
      <c r="RJJ54" s="516"/>
      <c r="RJK54" s="516"/>
      <c r="RJL54" s="516"/>
      <c r="RJM54" s="516"/>
      <c r="RJN54" s="516"/>
      <c r="RJO54" s="516"/>
      <c r="RJP54" s="516"/>
      <c r="RJQ54" s="516"/>
      <c r="RJR54" s="516"/>
      <c r="RJS54" s="516"/>
      <c r="RJT54" s="516"/>
      <c r="RJU54" s="516"/>
      <c r="RJV54" s="516"/>
      <c r="RJW54" s="516"/>
      <c r="RJX54" s="516"/>
      <c r="RJY54" s="516"/>
      <c r="RJZ54" s="516"/>
      <c r="RKA54" s="516"/>
      <c r="RKB54" s="516"/>
      <c r="RKC54" s="516"/>
      <c r="RKD54" s="516"/>
      <c r="RKE54" s="516"/>
      <c r="RKF54" s="516"/>
      <c r="RKG54" s="516"/>
      <c r="RKH54" s="516"/>
      <c r="RKI54" s="516"/>
      <c r="RKJ54" s="516"/>
      <c r="RKK54" s="516"/>
      <c r="RKL54" s="516"/>
      <c r="RKM54" s="516"/>
      <c r="RKN54" s="516"/>
      <c r="RKO54" s="516"/>
      <c r="RKP54" s="516"/>
      <c r="RKQ54" s="516"/>
      <c r="RKR54" s="516"/>
      <c r="RKS54" s="516"/>
      <c r="RKT54" s="516"/>
      <c r="RKU54" s="516"/>
      <c r="RKV54" s="516"/>
      <c r="RKW54" s="516"/>
      <c r="RKX54" s="516"/>
      <c r="RKY54" s="516"/>
      <c r="RKZ54" s="516"/>
      <c r="RLA54" s="516"/>
      <c r="RLB54" s="516"/>
      <c r="RLC54" s="516"/>
      <c r="RLD54" s="516"/>
      <c r="RLE54" s="516"/>
      <c r="RLF54" s="516"/>
      <c r="RLG54" s="516"/>
      <c r="RLH54" s="516"/>
      <c r="RLI54" s="516"/>
      <c r="RLJ54" s="516"/>
      <c r="RLK54" s="516"/>
      <c r="RLL54" s="516"/>
      <c r="RLM54" s="516"/>
      <c r="RLN54" s="516"/>
      <c r="RLO54" s="516"/>
      <c r="RLP54" s="516"/>
      <c r="RLQ54" s="516"/>
      <c r="RLR54" s="516"/>
      <c r="RLS54" s="516"/>
      <c r="RLT54" s="516"/>
      <c r="RLU54" s="516"/>
      <c r="RLV54" s="516"/>
      <c r="RLW54" s="516"/>
      <c r="RLX54" s="516"/>
      <c r="RLY54" s="516"/>
      <c r="RLZ54" s="516"/>
      <c r="RMA54" s="516"/>
      <c r="RMB54" s="516"/>
      <c r="RMC54" s="516"/>
      <c r="RMD54" s="516"/>
      <c r="RME54" s="516"/>
      <c r="RMF54" s="516"/>
      <c r="RMG54" s="516"/>
      <c r="RMH54" s="516"/>
      <c r="RMI54" s="516"/>
      <c r="RMJ54" s="516"/>
      <c r="RMK54" s="516"/>
      <c r="RML54" s="516"/>
      <c r="RMM54" s="516"/>
      <c r="RMN54" s="516"/>
      <c r="RMO54" s="516"/>
      <c r="RMP54" s="516"/>
      <c r="RMQ54" s="516"/>
      <c r="RMR54" s="516"/>
      <c r="RMS54" s="516"/>
      <c r="RMT54" s="516"/>
      <c r="RMU54" s="516"/>
      <c r="RMV54" s="516"/>
      <c r="RMW54" s="516"/>
      <c r="RMX54" s="516"/>
      <c r="RMY54" s="516"/>
      <c r="RMZ54" s="516"/>
      <c r="RNA54" s="516"/>
      <c r="RNB54" s="516"/>
      <c r="RNC54" s="516"/>
      <c r="RND54" s="516"/>
      <c r="RNE54" s="516"/>
      <c r="RNF54" s="516"/>
      <c r="RNG54" s="516"/>
      <c r="RNH54" s="516"/>
      <c r="RNI54" s="516"/>
      <c r="RNJ54" s="516"/>
      <c r="RNK54" s="516"/>
      <c r="RNL54" s="516"/>
      <c r="RNM54" s="516"/>
      <c r="RNN54" s="516"/>
      <c r="RNO54" s="516"/>
      <c r="RNP54" s="516"/>
      <c r="RNQ54" s="516"/>
      <c r="RNR54" s="516"/>
      <c r="RNS54" s="516"/>
      <c r="RNT54" s="516"/>
      <c r="RNU54" s="516"/>
      <c r="RNV54" s="516"/>
      <c r="RNW54" s="516"/>
      <c r="RNX54" s="516"/>
      <c r="RNY54" s="516"/>
      <c r="RNZ54" s="516"/>
      <c r="ROA54" s="516"/>
      <c r="ROB54" s="516"/>
      <c r="ROC54" s="516"/>
      <c r="ROD54" s="516"/>
      <c r="ROE54" s="516"/>
      <c r="ROF54" s="516"/>
      <c r="ROG54" s="516"/>
      <c r="ROH54" s="516"/>
      <c r="ROI54" s="516"/>
      <c r="ROJ54" s="516"/>
      <c r="ROK54" s="516"/>
      <c r="ROL54" s="516"/>
      <c r="ROM54" s="516"/>
      <c r="RON54" s="516"/>
      <c r="ROO54" s="516"/>
      <c r="ROP54" s="516"/>
      <c r="ROQ54" s="516"/>
      <c r="ROR54" s="516"/>
      <c r="ROS54" s="516"/>
      <c r="ROT54" s="516"/>
      <c r="ROU54" s="516"/>
      <c r="ROV54" s="516"/>
      <c r="ROW54" s="516"/>
      <c r="ROX54" s="516"/>
      <c r="ROY54" s="516"/>
      <c r="ROZ54" s="516"/>
      <c r="RPA54" s="516"/>
      <c r="RPB54" s="516"/>
      <c r="RPC54" s="516"/>
      <c r="RPD54" s="516"/>
      <c r="RPE54" s="516"/>
      <c r="RPF54" s="516"/>
      <c r="RPG54" s="516"/>
      <c r="RPH54" s="516"/>
      <c r="RPI54" s="516"/>
      <c r="RPJ54" s="516"/>
      <c r="RPK54" s="516"/>
      <c r="RPL54" s="516"/>
      <c r="RPM54" s="516"/>
      <c r="RPN54" s="516"/>
      <c r="RPO54" s="516"/>
      <c r="RPP54" s="516"/>
      <c r="RPQ54" s="516"/>
      <c r="RPR54" s="516"/>
      <c r="RPS54" s="516"/>
      <c r="RPT54" s="516"/>
      <c r="RPU54" s="516"/>
      <c r="RPV54" s="516"/>
      <c r="RPW54" s="516"/>
      <c r="RPX54" s="516"/>
      <c r="RPY54" s="516"/>
      <c r="RPZ54" s="516"/>
      <c r="RQA54" s="516"/>
      <c r="RQB54" s="516"/>
      <c r="RQC54" s="516"/>
      <c r="RQD54" s="516"/>
      <c r="RQE54" s="516"/>
      <c r="RQF54" s="516"/>
      <c r="RQG54" s="516"/>
      <c r="RQH54" s="516"/>
      <c r="RQI54" s="516"/>
      <c r="RQJ54" s="516"/>
      <c r="RQK54" s="516"/>
      <c r="RQL54" s="516"/>
      <c r="RQM54" s="516"/>
      <c r="RQN54" s="516"/>
      <c r="RQO54" s="516"/>
      <c r="RQP54" s="516"/>
      <c r="RQQ54" s="516"/>
      <c r="RQR54" s="516"/>
      <c r="RQS54" s="516"/>
      <c r="RQT54" s="516"/>
      <c r="RQU54" s="516"/>
      <c r="RQV54" s="516"/>
      <c r="RQW54" s="516"/>
      <c r="RQX54" s="516"/>
      <c r="RQY54" s="516"/>
      <c r="RQZ54" s="516"/>
      <c r="RRA54" s="516"/>
      <c r="RRB54" s="516"/>
      <c r="RRC54" s="516"/>
      <c r="RRD54" s="516"/>
      <c r="RRE54" s="516"/>
      <c r="RRF54" s="516"/>
      <c r="RRG54" s="516"/>
      <c r="RRH54" s="516"/>
      <c r="RRI54" s="516"/>
      <c r="RRJ54" s="516"/>
      <c r="RRK54" s="516"/>
      <c r="RRL54" s="516"/>
      <c r="RRM54" s="516"/>
      <c r="RRN54" s="516"/>
      <c r="RRO54" s="516"/>
      <c r="RRP54" s="516"/>
      <c r="RRQ54" s="516"/>
      <c r="RRR54" s="516"/>
      <c r="RRS54" s="516"/>
      <c r="RRT54" s="516"/>
      <c r="RRU54" s="516"/>
      <c r="RRV54" s="516"/>
      <c r="RRW54" s="516"/>
      <c r="RRX54" s="516"/>
      <c r="RRY54" s="516"/>
      <c r="RRZ54" s="516"/>
      <c r="RSA54" s="516"/>
      <c r="RSB54" s="516"/>
      <c r="RSC54" s="516"/>
      <c r="RSD54" s="516"/>
      <c r="RSE54" s="516"/>
      <c r="RSF54" s="516"/>
      <c r="RSG54" s="516"/>
      <c r="RSH54" s="516"/>
      <c r="RSI54" s="516"/>
      <c r="RSJ54" s="516"/>
      <c r="RSK54" s="516"/>
      <c r="RSL54" s="516"/>
      <c r="RSM54" s="516"/>
      <c r="RSN54" s="516"/>
      <c r="RSO54" s="516"/>
      <c r="RSP54" s="516"/>
      <c r="RSQ54" s="516"/>
      <c r="RSR54" s="516"/>
      <c r="RSS54" s="516"/>
      <c r="RST54" s="516"/>
      <c r="RSU54" s="516"/>
      <c r="RSV54" s="516"/>
      <c r="RSW54" s="516"/>
      <c r="RSX54" s="516"/>
      <c r="RSY54" s="516"/>
      <c r="RSZ54" s="516"/>
      <c r="RTA54" s="516"/>
      <c r="RTB54" s="516"/>
      <c r="RTC54" s="516"/>
      <c r="RTD54" s="516"/>
      <c r="RTE54" s="516"/>
      <c r="RTF54" s="516"/>
      <c r="RTG54" s="516"/>
      <c r="RTH54" s="516"/>
      <c r="RTI54" s="516"/>
      <c r="RTJ54" s="516"/>
      <c r="RTK54" s="516"/>
      <c r="RTL54" s="516"/>
      <c r="RTM54" s="516"/>
      <c r="RTN54" s="516"/>
      <c r="RTO54" s="516"/>
      <c r="RTP54" s="516"/>
      <c r="RTQ54" s="516"/>
      <c r="RTR54" s="516"/>
      <c r="RTS54" s="516"/>
      <c r="RTT54" s="516"/>
      <c r="RTU54" s="516"/>
      <c r="RTV54" s="516"/>
      <c r="RTW54" s="516"/>
      <c r="RTX54" s="516"/>
      <c r="RTY54" s="516"/>
      <c r="RTZ54" s="516"/>
      <c r="RUA54" s="516"/>
      <c r="RUB54" s="516"/>
      <c r="RUC54" s="516"/>
      <c r="RUD54" s="516"/>
      <c r="RUE54" s="516"/>
      <c r="RUF54" s="516"/>
      <c r="RUG54" s="516"/>
      <c r="RUH54" s="516"/>
      <c r="RUI54" s="516"/>
      <c r="RUJ54" s="516"/>
      <c r="RUK54" s="516"/>
      <c r="RUL54" s="516"/>
      <c r="RUM54" s="516"/>
      <c r="RUN54" s="516"/>
      <c r="RUO54" s="516"/>
      <c r="RUP54" s="516"/>
      <c r="RUQ54" s="516"/>
      <c r="RUR54" s="516"/>
      <c r="RUS54" s="516"/>
      <c r="RUT54" s="516"/>
      <c r="RUU54" s="516"/>
      <c r="RUV54" s="516"/>
      <c r="RUW54" s="516"/>
      <c r="RUX54" s="516"/>
      <c r="RUY54" s="516"/>
      <c r="RUZ54" s="516"/>
      <c r="RVA54" s="516"/>
      <c r="RVB54" s="516"/>
      <c r="RVC54" s="516"/>
      <c r="RVD54" s="516"/>
      <c r="RVE54" s="516"/>
      <c r="RVF54" s="516"/>
      <c r="RVG54" s="516"/>
      <c r="RVH54" s="516"/>
      <c r="RVI54" s="516"/>
      <c r="RVJ54" s="516"/>
      <c r="RVK54" s="516"/>
      <c r="RVL54" s="516"/>
      <c r="RVM54" s="516"/>
      <c r="RVN54" s="516"/>
      <c r="RVO54" s="516"/>
      <c r="RVP54" s="516"/>
      <c r="RVQ54" s="516"/>
      <c r="RVR54" s="516"/>
      <c r="RVS54" s="516"/>
      <c r="RVT54" s="516"/>
      <c r="RVU54" s="516"/>
      <c r="RVV54" s="516"/>
      <c r="RVW54" s="516"/>
      <c r="RVX54" s="516"/>
      <c r="RVY54" s="516"/>
      <c r="RVZ54" s="516"/>
      <c r="RWA54" s="516"/>
      <c r="RWB54" s="516"/>
      <c r="RWC54" s="516"/>
      <c r="RWD54" s="516"/>
      <c r="RWE54" s="516"/>
      <c r="RWF54" s="516"/>
      <c r="RWG54" s="516"/>
      <c r="RWH54" s="516"/>
      <c r="RWI54" s="516"/>
      <c r="RWJ54" s="516"/>
      <c r="RWK54" s="516"/>
      <c r="RWL54" s="516"/>
      <c r="RWM54" s="516"/>
      <c r="RWN54" s="516"/>
      <c r="RWO54" s="516"/>
      <c r="RWP54" s="516"/>
      <c r="RWQ54" s="516"/>
      <c r="RWR54" s="516"/>
      <c r="RWS54" s="516"/>
      <c r="RWT54" s="516"/>
      <c r="RWU54" s="516"/>
      <c r="RWV54" s="516"/>
      <c r="RWW54" s="516"/>
      <c r="RWX54" s="516"/>
      <c r="RWY54" s="516"/>
      <c r="RWZ54" s="516"/>
      <c r="RXA54" s="516"/>
      <c r="RXB54" s="516"/>
      <c r="RXC54" s="516"/>
      <c r="RXD54" s="516"/>
      <c r="RXE54" s="516"/>
      <c r="RXF54" s="516"/>
      <c r="RXG54" s="516"/>
      <c r="RXH54" s="516"/>
      <c r="RXI54" s="516"/>
      <c r="RXJ54" s="516"/>
      <c r="RXK54" s="516"/>
      <c r="RXL54" s="516"/>
      <c r="RXM54" s="516"/>
      <c r="RXN54" s="516"/>
      <c r="RXO54" s="516"/>
      <c r="RXP54" s="516"/>
      <c r="RXQ54" s="516"/>
      <c r="RXR54" s="516"/>
      <c r="RXS54" s="516"/>
      <c r="RXT54" s="516"/>
      <c r="RXU54" s="516"/>
      <c r="RXV54" s="516"/>
      <c r="RXW54" s="516"/>
      <c r="RXX54" s="516"/>
      <c r="RXY54" s="516"/>
      <c r="RXZ54" s="516"/>
      <c r="RYA54" s="516"/>
      <c r="RYB54" s="516"/>
      <c r="RYC54" s="516"/>
      <c r="RYD54" s="516"/>
      <c r="RYE54" s="516"/>
      <c r="RYF54" s="516"/>
      <c r="RYG54" s="516"/>
      <c r="RYH54" s="516"/>
      <c r="RYI54" s="516"/>
      <c r="RYJ54" s="516"/>
      <c r="RYK54" s="516"/>
      <c r="RYL54" s="516"/>
      <c r="RYM54" s="516"/>
      <c r="RYN54" s="516"/>
      <c r="RYO54" s="516"/>
      <c r="RYP54" s="516"/>
      <c r="RYQ54" s="516"/>
      <c r="RYR54" s="516"/>
      <c r="RYS54" s="516"/>
      <c r="RYT54" s="516"/>
      <c r="RYU54" s="516"/>
      <c r="RYV54" s="516"/>
      <c r="RYW54" s="516"/>
      <c r="RYX54" s="516"/>
      <c r="RYY54" s="516"/>
      <c r="RYZ54" s="516"/>
      <c r="RZA54" s="516"/>
      <c r="RZB54" s="516"/>
      <c r="RZC54" s="516"/>
      <c r="RZD54" s="516"/>
      <c r="RZE54" s="516"/>
      <c r="RZF54" s="516"/>
      <c r="RZG54" s="516"/>
      <c r="RZH54" s="516"/>
      <c r="RZI54" s="516"/>
      <c r="RZJ54" s="516"/>
      <c r="RZK54" s="516"/>
      <c r="RZL54" s="516"/>
      <c r="RZM54" s="516"/>
      <c r="RZN54" s="516"/>
      <c r="RZO54" s="516"/>
      <c r="RZP54" s="516"/>
      <c r="RZQ54" s="516"/>
      <c r="RZR54" s="516"/>
      <c r="RZS54" s="516"/>
      <c r="RZT54" s="516"/>
      <c r="RZU54" s="516"/>
      <c r="RZV54" s="516"/>
      <c r="RZW54" s="516"/>
      <c r="RZX54" s="516"/>
      <c r="RZY54" s="516"/>
      <c r="RZZ54" s="516"/>
      <c r="SAA54" s="516"/>
      <c r="SAB54" s="516"/>
      <c r="SAC54" s="516"/>
      <c r="SAD54" s="516"/>
      <c r="SAE54" s="516"/>
      <c r="SAF54" s="516"/>
      <c r="SAG54" s="516"/>
      <c r="SAH54" s="516"/>
      <c r="SAI54" s="516"/>
      <c r="SAJ54" s="516"/>
      <c r="SAK54" s="516"/>
      <c r="SAL54" s="516"/>
      <c r="SAM54" s="516"/>
      <c r="SAN54" s="516"/>
      <c r="SAO54" s="516"/>
      <c r="SAP54" s="516"/>
      <c r="SAQ54" s="516"/>
      <c r="SAR54" s="516"/>
      <c r="SAS54" s="516"/>
      <c r="SAT54" s="516"/>
      <c r="SAU54" s="516"/>
      <c r="SAV54" s="516"/>
      <c r="SAW54" s="516"/>
      <c r="SAX54" s="516"/>
      <c r="SAY54" s="516"/>
      <c r="SAZ54" s="516"/>
      <c r="SBA54" s="516"/>
      <c r="SBB54" s="516"/>
      <c r="SBC54" s="516"/>
      <c r="SBD54" s="516"/>
      <c r="SBE54" s="516"/>
      <c r="SBF54" s="516"/>
      <c r="SBG54" s="516"/>
      <c r="SBH54" s="516"/>
      <c r="SBI54" s="516"/>
      <c r="SBJ54" s="516"/>
      <c r="SBK54" s="516"/>
      <c r="SBL54" s="516"/>
      <c r="SBM54" s="516"/>
      <c r="SBN54" s="516"/>
      <c r="SBO54" s="516"/>
      <c r="SBP54" s="516"/>
      <c r="SBQ54" s="516"/>
      <c r="SBR54" s="516"/>
      <c r="SBS54" s="516"/>
      <c r="SBT54" s="516"/>
      <c r="SBU54" s="516"/>
      <c r="SBV54" s="516"/>
      <c r="SBW54" s="516"/>
      <c r="SBX54" s="516"/>
      <c r="SBY54" s="516"/>
      <c r="SBZ54" s="516"/>
      <c r="SCA54" s="516"/>
      <c r="SCB54" s="516"/>
      <c r="SCC54" s="516"/>
      <c r="SCD54" s="516"/>
      <c r="SCE54" s="516"/>
      <c r="SCF54" s="516"/>
      <c r="SCG54" s="516"/>
      <c r="SCH54" s="516"/>
      <c r="SCI54" s="516"/>
      <c r="SCJ54" s="516"/>
      <c r="SCK54" s="516"/>
      <c r="SCL54" s="516"/>
      <c r="SCM54" s="516"/>
      <c r="SCN54" s="516"/>
      <c r="SCO54" s="516"/>
      <c r="SCP54" s="516"/>
      <c r="SCQ54" s="516"/>
      <c r="SCR54" s="516"/>
      <c r="SCS54" s="516"/>
      <c r="SCT54" s="516"/>
      <c r="SCU54" s="516"/>
      <c r="SCV54" s="516"/>
      <c r="SCW54" s="516"/>
      <c r="SCX54" s="516"/>
      <c r="SCY54" s="516"/>
      <c r="SCZ54" s="516"/>
      <c r="SDA54" s="516"/>
      <c r="SDB54" s="516"/>
      <c r="SDC54" s="516"/>
      <c r="SDD54" s="516"/>
      <c r="SDE54" s="516"/>
      <c r="SDF54" s="516"/>
      <c r="SDG54" s="516"/>
      <c r="SDH54" s="516"/>
      <c r="SDI54" s="516"/>
      <c r="SDJ54" s="516"/>
      <c r="SDK54" s="516"/>
      <c r="SDL54" s="516"/>
      <c r="SDM54" s="516"/>
      <c r="SDN54" s="516"/>
      <c r="SDO54" s="516"/>
      <c r="SDP54" s="516"/>
      <c r="SDQ54" s="516"/>
      <c r="SDR54" s="516"/>
      <c r="SDS54" s="516"/>
      <c r="SDT54" s="516"/>
      <c r="SDU54" s="516"/>
      <c r="SDV54" s="516"/>
      <c r="SDW54" s="516"/>
      <c r="SDX54" s="516"/>
      <c r="SDY54" s="516"/>
      <c r="SDZ54" s="516"/>
      <c r="SEA54" s="516"/>
      <c r="SEB54" s="516"/>
      <c r="SEC54" s="516"/>
      <c r="SED54" s="516"/>
      <c r="SEE54" s="516"/>
      <c r="SEF54" s="516"/>
      <c r="SEG54" s="516"/>
      <c r="SEH54" s="516"/>
      <c r="SEI54" s="516"/>
      <c r="SEJ54" s="516"/>
      <c r="SEK54" s="516"/>
      <c r="SEL54" s="516"/>
      <c r="SEM54" s="516"/>
      <c r="SEN54" s="516"/>
      <c r="SEO54" s="516"/>
      <c r="SEP54" s="516"/>
      <c r="SEQ54" s="516"/>
      <c r="SER54" s="516"/>
      <c r="SES54" s="516"/>
      <c r="SET54" s="516"/>
      <c r="SEU54" s="516"/>
      <c r="SEV54" s="516"/>
      <c r="SEW54" s="516"/>
      <c r="SEX54" s="516"/>
      <c r="SEY54" s="516"/>
      <c r="SEZ54" s="516"/>
      <c r="SFA54" s="516"/>
      <c r="SFB54" s="516"/>
      <c r="SFC54" s="516"/>
      <c r="SFD54" s="516"/>
      <c r="SFE54" s="516"/>
      <c r="SFF54" s="516"/>
      <c r="SFG54" s="516"/>
      <c r="SFH54" s="516"/>
      <c r="SFI54" s="516"/>
      <c r="SFJ54" s="516"/>
      <c r="SFK54" s="516"/>
      <c r="SFL54" s="516"/>
      <c r="SFM54" s="516"/>
      <c r="SFN54" s="516"/>
      <c r="SFO54" s="516"/>
      <c r="SFP54" s="516"/>
      <c r="SFQ54" s="516"/>
      <c r="SFR54" s="516"/>
      <c r="SFS54" s="516"/>
      <c r="SFT54" s="516"/>
      <c r="SFU54" s="516"/>
      <c r="SFV54" s="516"/>
      <c r="SFW54" s="516"/>
      <c r="SFX54" s="516"/>
      <c r="SFY54" s="516"/>
      <c r="SFZ54" s="516"/>
      <c r="SGA54" s="516"/>
      <c r="SGB54" s="516"/>
      <c r="SGC54" s="516"/>
      <c r="SGD54" s="516"/>
      <c r="SGE54" s="516"/>
      <c r="SGF54" s="516"/>
      <c r="SGG54" s="516"/>
      <c r="SGH54" s="516"/>
      <c r="SGI54" s="516"/>
      <c r="SGJ54" s="516"/>
      <c r="SGK54" s="516"/>
      <c r="SGL54" s="516"/>
      <c r="SGM54" s="516"/>
      <c r="SGN54" s="516"/>
      <c r="SGO54" s="516"/>
      <c r="SGP54" s="516"/>
      <c r="SGQ54" s="516"/>
      <c r="SGR54" s="516"/>
      <c r="SGS54" s="516"/>
      <c r="SGT54" s="516"/>
      <c r="SGU54" s="516"/>
      <c r="SGV54" s="516"/>
      <c r="SGW54" s="516"/>
      <c r="SGX54" s="516"/>
      <c r="SGY54" s="516"/>
      <c r="SGZ54" s="516"/>
      <c r="SHA54" s="516"/>
      <c r="SHB54" s="516"/>
      <c r="SHC54" s="516"/>
      <c r="SHD54" s="516"/>
      <c r="SHE54" s="516"/>
      <c r="SHF54" s="516"/>
      <c r="SHG54" s="516"/>
      <c r="SHH54" s="516"/>
      <c r="SHI54" s="516"/>
      <c r="SHJ54" s="516"/>
      <c r="SHK54" s="516"/>
      <c r="SHL54" s="516"/>
      <c r="SHM54" s="516"/>
      <c r="SHN54" s="516"/>
      <c r="SHO54" s="516"/>
      <c r="SHP54" s="516"/>
      <c r="SHQ54" s="516"/>
      <c r="SHR54" s="516"/>
      <c r="SHS54" s="516"/>
      <c r="SHT54" s="516"/>
      <c r="SHU54" s="516"/>
      <c r="SHV54" s="516"/>
      <c r="SHW54" s="516"/>
      <c r="SHX54" s="516"/>
      <c r="SHY54" s="516"/>
      <c r="SHZ54" s="516"/>
      <c r="SIA54" s="516"/>
      <c r="SIB54" s="516"/>
      <c r="SIC54" s="516"/>
      <c r="SID54" s="516"/>
      <c r="SIE54" s="516"/>
      <c r="SIF54" s="516"/>
      <c r="SIG54" s="516"/>
      <c r="SIH54" s="516"/>
      <c r="SII54" s="516"/>
      <c r="SIJ54" s="516"/>
      <c r="SIK54" s="516"/>
      <c r="SIL54" s="516"/>
      <c r="SIM54" s="516"/>
      <c r="SIN54" s="516"/>
      <c r="SIO54" s="516"/>
      <c r="SIP54" s="516"/>
      <c r="SIQ54" s="516"/>
      <c r="SIR54" s="516"/>
      <c r="SIS54" s="516"/>
      <c r="SIT54" s="516"/>
      <c r="SIU54" s="516"/>
      <c r="SIV54" s="516"/>
      <c r="SIW54" s="516"/>
      <c r="SIX54" s="516"/>
      <c r="SIY54" s="516"/>
      <c r="SIZ54" s="516"/>
      <c r="SJA54" s="516"/>
      <c r="SJB54" s="516"/>
      <c r="SJC54" s="516"/>
      <c r="SJD54" s="516"/>
      <c r="SJE54" s="516"/>
      <c r="SJF54" s="516"/>
      <c r="SJG54" s="516"/>
      <c r="SJH54" s="516"/>
      <c r="SJI54" s="516"/>
      <c r="SJJ54" s="516"/>
      <c r="SJK54" s="516"/>
      <c r="SJL54" s="516"/>
      <c r="SJM54" s="516"/>
      <c r="SJN54" s="516"/>
      <c r="SJO54" s="516"/>
      <c r="SJP54" s="516"/>
      <c r="SJQ54" s="516"/>
      <c r="SJR54" s="516"/>
      <c r="SJS54" s="516"/>
      <c r="SJT54" s="516"/>
      <c r="SJU54" s="516"/>
      <c r="SJV54" s="516"/>
      <c r="SJW54" s="516"/>
      <c r="SJX54" s="516"/>
      <c r="SJY54" s="516"/>
      <c r="SJZ54" s="516"/>
      <c r="SKA54" s="516"/>
      <c r="SKB54" s="516"/>
      <c r="SKC54" s="516"/>
      <c r="SKD54" s="516"/>
      <c r="SKE54" s="516"/>
      <c r="SKF54" s="516"/>
      <c r="SKG54" s="516"/>
      <c r="SKH54" s="516"/>
      <c r="SKI54" s="516"/>
      <c r="SKJ54" s="516"/>
      <c r="SKK54" s="516"/>
      <c r="SKL54" s="516"/>
      <c r="SKM54" s="516"/>
      <c r="SKN54" s="516"/>
      <c r="SKO54" s="516"/>
      <c r="SKP54" s="516"/>
      <c r="SKQ54" s="516"/>
      <c r="SKR54" s="516"/>
      <c r="SKS54" s="516"/>
      <c r="SKT54" s="516"/>
      <c r="SKU54" s="516"/>
      <c r="SKV54" s="516"/>
      <c r="SKW54" s="516"/>
      <c r="SKX54" s="516"/>
      <c r="SKY54" s="516"/>
      <c r="SKZ54" s="516"/>
      <c r="SLA54" s="516"/>
      <c r="SLB54" s="516"/>
      <c r="SLC54" s="516"/>
      <c r="SLD54" s="516"/>
      <c r="SLE54" s="516"/>
      <c r="SLF54" s="516"/>
      <c r="SLG54" s="516"/>
      <c r="SLH54" s="516"/>
      <c r="SLI54" s="516"/>
      <c r="SLJ54" s="516"/>
      <c r="SLK54" s="516"/>
      <c r="SLL54" s="516"/>
      <c r="SLM54" s="516"/>
      <c r="SLN54" s="516"/>
      <c r="SLO54" s="516"/>
      <c r="SLP54" s="516"/>
      <c r="SLQ54" s="516"/>
      <c r="SLR54" s="516"/>
      <c r="SLS54" s="516"/>
      <c r="SLT54" s="516"/>
      <c r="SLU54" s="516"/>
      <c r="SLV54" s="516"/>
      <c r="SLW54" s="516"/>
      <c r="SLX54" s="516"/>
      <c r="SLY54" s="516"/>
      <c r="SLZ54" s="516"/>
      <c r="SMA54" s="516"/>
      <c r="SMB54" s="516"/>
      <c r="SMC54" s="516"/>
      <c r="SMD54" s="516"/>
      <c r="SME54" s="516"/>
      <c r="SMF54" s="516"/>
      <c r="SMG54" s="516"/>
      <c r="SMH54" s="516"/>
      <c r="SMI54" s="516"/>
      <c r="SMJ54" s="516"/>
      <c r="SMK54" s="516"/>
      <c r="SML54" s="516"/>
      <c r="SMM54" s="516"/>
      <c r="SMN54" s="516"/>
      <c r="SMO54" s="516"/>
      <c r="SMP54" s="516"/>
      <c r="SMQ54" s="516"/>
      <c r="SMR54" s="516"/>
      <c r="SMS54" s="516"/>
      <c r="SMT54" s="516"/>
      <c r="SMU54" s="516"/>
      <c r="SMV54" s="516"/>
      <c r="SMW54" s="516"/>
      <c r="SMX54" s="516"/>
      <c r="SMY54" s="516"/>
      <c r="SMZ54" s="516"/>
      <c r="SNA54" s="516"/>
      <c r="SNB54" s="516"/>
      <c r="SNC54" s="516"/>
      <c r="SND54" s="516"/>
      <c r="SNE54" s="516"/>
      <c r="SNF54" s="516"/>
      <c r="SNG54" s="516"/>
      <c r="SNH54" s="516"/>
      <c r="SNI54" s="516"/>
      <c r="SNJ54" s="516"/>
      <c r="SNK54" s="516"/>
      <c r="SNL54" s="516"/>
      <c r="SNM54" s="516"/>
      <c r="SNN54" s="516"/>
      <c r="SNO54" s="516"/>
      <c r="SNP54" s="516"/>
      <c r="SNQ54" s="516"/>
      <c r="SNR54" s="516"/>
      <c r="SNS54" s="516"/>
      <c r="SNT54" s="516"/>
      <c r="SNU54" s="516"/>
      <c r="SNV54" s="516"/>
      <c r="SNW54" s="516"/>
      <c r="SNX54" s="516"/>
      <c r="SNY54" s="516"/>
      <c r="SNZ54" s="516"/>
      <c r="SOA54" s="516"/>
      <c r="SOB54" s="516"/>
      <c r="SOC54" s="516"/>
      <c r="SOD54" s="516"/>
      <c r="SOE54" s="516"/>
      <c r="SOF54" s="516"/>
      <c r="SOG54" s="516"/>
      <c r="SOH54" s="516"/>
      <c r="SOI54" s="516"/>
      <c r="SOJ54" s="516"/>
      <c r="SOK54" s="516"/>
      <c r="SOL54" s="516"/>
      <c r="SOM54" s="516"/>
      <c r="SON54" s="516"/>
      <c r="SOO54" s="516"/>
      <c r="SOP54" s="516"/>
      <c r="SOQ54" s="516"/>
      <c r="SOR54" s="516"/>
      <c r="SOS54" s="516"/>
      <c r="SOT54" s="516"/>
      <c r="SOU54" s="516"/>
      <c r="SOV54" s="516"/>
      <c r="SOW54" s="516"/>
      <c r="SOX54" s="516"/>
      <c r="SOY54" s="516"/>
      <c r="SOZ54" s="516"/>
      <c r="SPA54" s="516"/>
      <c r="SPB54" s="516"/>
      <c r="SPC54" s="516"/>
      <c r="SPD54" s="516"/>
      <c r="SPE54" s="516"/>
      <c r="SPF54" s="516"/>
      <c r="SPG54" s="516"/>
      <c r="SPH54" s="516"/>
      <c r="SPI54" s="516"/>
      <c r="SPJ54" s="516"/>
      <c r="SPK54" s="516"/>
      <c r="SPL54" s="516"/>
      <c r="SPM54" s="516"/>
      <c r="SPN54" s="516"/>
      <c r="SPO54" s="516"/>
      <c r="SPP54" s="516"/>
      <c r="SPQ54" s="516"/>
      <c r="SPR54" s="516"/>
      <c r="SPS54" s="516"/>
      <c r="SPT54" s="516"/>
      <c r="SPU54" s="516"/>
      <c r="SPV54" s="516"/>
      <c r="SPW54" s="516"/>
      <c r="SPX54" s="516"/>
      <c r="SPY54" s="516"/>
      <c r="SPZ54" s="516"/>
      <c r="SQA54" s="516"/>
      <c r="SQB54" s="516"/>
      <c r="SQC54" s="516"/>
      <c r="SQD54" s="516"/>
      <c r="SQE54" s="516"/>
      <c r="SQF54" s="516"/>
      <c r="SQG54" s="516"/>
      <c r="SQH54" s="516"/>
      <c r="SQI54" s="516"/>
      <c r="SQJ54" s="516"/>
      <c r="SQK54" s="516"/>
      <c r="SQL54" s="516"/>
      <c r="SQM54" s="516"/>
      <c r="SQN54" s="516"/>
      <c r="SQO54" s="516"/>
      <c r="SQP54" s="516"/>
      <c r="SQQ54" s="516"/>
      <c r="SQR54" s="516"/>
      <c r="SQS54" s="516"/>
      <c r="SQT54" s="516"/>
      <c r="SQU54" s="516"/>
      <c r="SQV54" s="516"/>
      <c r="SQW54" s="516"/>
      <c r="SQX54" s="516"/>
      <c r="SQY54" s="516"/>
      <c r="SQZ54" s="516"/>
      <c r="SRA54" s="516"/>
      <c r="SRB54" s="516"/>
      <c r="SRC54" s="516"/>
      <c r="SRD54" s="516"/>
      <c r="SRE54" s="516"/>
      <c r="SRF54" s="516"/>
      <c r="SRG54" s="516"/>
      <c r="SRH54" s="516"/>
      <c r="SRI54" s="516"/>
      <c r="SRJ54" s="516"/>
      <c r="SRK54" s="516"/>
      <c r="SRL54" s="516"/>
      <c r="SRM54" s="516"/>
      <c r="SRN54" s="516"/>
      <c r="SRO54" s="516"/>
      <c r="SRP54" s="516"/>
      <c r="SRQ54" s="516"/>
      <c r="SRR54" s="516"/>
      <c r="SRS54" s="516"/>
      <c r="SRT54" s="516"/>
      <c r="SRU54" s="516"/>
      <c r="SRV54" s="516"/>
      <c r="SRW54" s="516"/>
      <c r="SRX54" s="516"/>
      <c r="SRY54" s="516"/>
      <c r="SRZ54" s="516"/>
      <c r="SSA54" s="516"/>
      <c r="SSB54" s="516"/>
      <c r="SSC54" s="516"/>
      <c r="SSD54" s="516"/>
      <c r="SSE54" s="516"/>
      <c r="SSF54" s="516"/>
      <c r="SSG54" s="516"/>
      <c r="SSH54" s="516"/>
      <c r="SSI54" s="516"/>
      <c r="SSJ54" s="516"/>
      <c r="SSK54" s="516"/>
      <c r="SSL54" s="516"/>
      <c r="SSM54" s="516"/>
      <c r="SSN54" s="516"/>
      <c r="SSO54" s="516"/>
      <c r="SSP54" s="516"/>
      <c r="SSQ54" s="516"/>
      <c r="SSR54" s="516"/>
      <c r="SSS54" s="516"/>
      <c r="SST54" s="516"/>
      <c r="SSU54" s="516"/>
      <c r="SSV54" s="516"/>
      <c r="SSW54" s="516"/>
      <c r="SSX54" s="516"/>
      <c r="SSY54" s="516"/>
      <c r="SSZ54" s="516"/>
      <c r="STA54" s="516"/>
      <c r="STB54" s="516"/>
      <c r="STC54" s="516"/>
      <c r="STD54" s="516"/>
      <c r="STE54" s="516"/>
      <c r="STF54" s="516"/>
      <c r="STG54" s="516"/>
      <c r="STH54" s="516"/>
      <c r="STI54" s="516"/>
      <c r="STJ54" s="516"/>
      <c r="STK54" s="516"/>
      <c r="STL54" s="516"/>
      <c r="STM54" s="516"/>
      <c r="STN54" s="516"/>
      <c r="STO54" s="516"/>
      <c r="STP54" s="516"/>
      <c r="STQ54" s="516"/>
      <c r="STR54" s="516"/>
      <c r="STS54" s="516"/>
      <c r="STT54" s="516"/>
      <c r="STU54" s="516"/>
      <c r="STV54" s="516"/>
      <c r="STW54" s="516"/>
      <c r="STX54" s="516"/>
      <c r="STY54" s="516"/>
      <c r="STZ54" s="516"/>
      <c r="SUA54" s="516"/>
      <c r="SUB54" s="516"/>
      <c r="SUC54" s="516"/>
      <c r="SUD54" s="516"/>
      <c r="SUE54" s="516"/>
      <c r="SUF54" s="516"/>
      <c r="SUG54" s="516"/>
      <c r="SUH54" s="516"/>
      <c r="SUI54" s="516"/>
      <c r="SUJ54" s="516"/>
      <c r="SUK54" s="516"/>
      <c r="SUL54" s="516"/>
      <c r="SUM54" s="516"/>
      <c r="SUN54" s="516"/>
      <c r="SUO54" s="516"/>
      <c r="SUP54" s="516"/>
      <c r="SUQ54" s="516"/>
      <c r="SUR54" s="516"/>
      <c r="SUS54" s="516"/>
      <c r="SUT54" s="516"/>
      <c r="SUU54" s="516"/>
      <c r="SUV54" s="516"/>
      <c r="SUW54" s="516"/>
      <c r="SUX54" s="516"/>
      <c r="SUY54" s="516"/>
      <c r="SUZ54" s="516"/>
      <c r="SVA54" s="516"/>
      <c r="SVB54" s="516"/>
      <c r="SVC54" s="516"/>
      <c r="SVD54" s="516"/>
      <c r="SVE54" s="516"/>
      <c r="SVF54" s="516"/>
      <c r="SVG54" s="516"/>
      <c r="SVH54" s="516"/>
      <c r="SVI54" s="516"/>
      <c r="SVJ54" s="516"/>
      <c r="SVK54" s="516"/>
      <c r="SVL54" s="516"/>
      <c r="SVM54" s="516"/>
      <c r="SVN54" s="516"/>
      <c r="SVO54" s="516"/>
      <c r="SVP54" s="516"/>
      <c r="SVQ54" s="516"/>
      <c r="SVR54" s="516"/>
      <c r="SVS54" s="516"/>
      <c r="SVT54" s="516"/>
      <c r="SVU54" s="516"/>
      <c r="SVV54" s="516"/>
      <c r="SVW54" s="516"/>
      <c r="SVX54" s="516"/>
      <c r="SVY54" s="516"/>
      <c r="SVZ54" s="516"/>
      <c r="SWA54" s="516"/>
      <c r="SWB54" s="516"/>
      <c r="SWC54" s="516"/>
      <c r="SWD54" s="516"/>
      <c r="SWE54" s="516"/>
      <c r="SWF54" s="516"/>
      <c r="SWG54" s="516"/>
      <c r="SWH54" s="516"/>
      <c r="SWI54" s="516"/>
      <c r="SWJ54" s="516"/>
      <c r="SWK54" s="516"/>
      <c r="SWL54" s="516"/>
      <c r="SWM54" s="516"/>
      <c r="SWN54" s="516"/>
      <c r="SWO54" s="516"/>
      <c r="SWP54" s="516"/>
      <c r="SWQ54" s="516"/>
      <c r="SWR54" s="516"/>
      <c r="SWS54" s="516"/>
      <c r="SWT54" s="516"/>
      <c r="SWU54" s="516"/>
      <c r="SWV54" s="516"/>
      <c r="SWW54" s="516"/>
      <c r="SWX54" s="516"/>
      <c r="SWY54" s="516"/>
      <c r="SWZ54" s="516"/>
      <c r="SXA54" s="516"/>
      <c r="SXB54" s="516"/>
      <c r="SXC54" s="516"/>
      <c r="SXD54" s="516"/>
      <c r="SXE54" s="516"/>
      <c r="SXF54" s="516"/>
      <c r="SXG54" s="516"/>
      <c r="SXH54" s="516"/>
      <c r="SXI54" s="516"/>
      <c r="SXJ54" s="516"/>
      <c r="SXK54" s="516"/>
      <c r="SXL54" s="516"/>
      <c r="SXM54" s="516"/>
      <c r="SXN54" s="516"/>
      <c r="SXO54" s="516"/>
      <c r="SXP54" s="516"/>
      <c r="SXQ54" s="516"/>
      <c r="SXR54" s="516"/>
      <c r="SXS54" s="516"/>
      <c r="SXT54" s="516"/>
      <c r="SXU54" s="516"/>
      <c r="SXV54" s="516"/>
      <c r="SXW54" s="516"/>
      <c r="SXX54" s="516"/>
      <c r="SXY54" s="516"/>
      <c r="SXZ54" s="516"/>
      <c r="SYA54" s="516"/>
      <c r="SYB54" s="516"/>
      <c r="SYC54" s="516"/>
      <c r="SYD54" s="516"/>
      <c r="SYE54" s="516"/>
      <c r="SYF54" s="516"/>
      <c r="SYG54" s="516"/>
      <c r="SYH54" s="516"/>
      <c r="SYI54" s="516"/>
      <c r="SYJ54" s="516"/>
      <c r="SYK54" s="516"/>
      <c r="SYL54" s="516"/>
      <c r="SYM54" s="516"/>
      <c r="SYN54" s="516"/>
      <c r="SYO54" s="516"/>
      <c r="SYP54" s="516"/>
      <c r="SYQ54" s="516"/>
      <c r="SYR54" s="516"/>
      <c r="SYS54" s="516"/>
      <c r="SYT54" s="516"/>
      <c r="SYU54" s="516"/>
      <c r="SYV54" s="516"/>
      <c r="SYW54" s="516"/>
      <c r="SYX54" s="516"/>
      <c r="SYY54" s="516"/>
      <c r="SYZ54" s="516"/>
      <c r="SZA54" s="516"/>
      <c r="SZB54" s="516"/>
      <c r="SZC54" s="516"/>
      <c r="SZD54" s="516"/>
      <c r="SZE54" s="516"/>
      <c r="SZF54" s="516"/>
      <c r="SZG54" s="516"/>
      <c r="SZH54" s="516"/>
      <c r="SZI54" s="516"/>
      <c r="SZJ54" s="516"/>
      <c r="SZK54" s="516"/>
      <c r="SZL54" s="516"/>
      <c r="SZM54" s="516"/>
      <c r="SZN54" s="516"/>
      <c r="SZO54" s="516"/>
      <c r="SZP54" s="516"/>
      <c r="SZQ54" s="516"/>
      <c r="SZR54" s="516"/>
      <c r="SZS54" s="516"/>
      <c r="SZT54" s="516"/>
      <c r="SZU54" s="516"/>
      <c r="SZV54" s="516"/>
      <c r="SZW54" s="516"/>
      <c r="SZX54" s="516"/>
      <c r="SZY54" s="516"/>
      <c r="SZZ54" s="516"/>
      <c r="TAA54" s="516"/>
      <c r="TAB54" s="516"/>
      <c r="TAC54" s="516"/>
      <c r="TAD54" s="516"/>
      <c r="TAE54" s="516"/>
      <c r="TAF54" s="516"/>
      <c r="TAG54" s="516"/>
      <c r="TAH54" s="516"/>
      <c r="TAI54" s="516"/>
      <c r="TAJ54" s="516"/>
      <c r="TAK54" s="516"/>
      <c r="TAL54" s="516"/>
      <c r="TAM54" s="516"/>
      <c r="TAN54" s="516"/>
      <c r="TAO54" s="516"/>
      <c r="TAP54" s="516"/>
      <c r="TAQ54" s="516"/>
      <c r="TAR54" s="516"/>
      <c r="TAS54" s="516"/>
      <c r="TAT54" s="516"/>
      <c r="TAU54" s="516"/>
      <c r="TAV54" s="516"/>
      <c r="TAW54" s="516"/>
      <c r="TAX54" s="516"/>
      <c r="TAY54" s="516"/>
      <c r="TAZ54" s="516"/>
      <c r="TBA54" s="516"/>
      <c r="TBB54" s="516"/>
      <c r="TBC54" s="516"/>
      <c r="TBD54" s="516"/>
      <c r="TBE54" s="516"/>
      <c r="TBF54" s="516"/>
      <c r="TBG54" s="516"/>
      <c r="TBH54" s="516"/>
      <c r="TBI54" s="516"/>
      <c r="TBJ54" s="516"/>
      <c r="TBK54" s="516"/>
      <c r="TBL54" s="516"/>
      <c r="TBM54" s="516"/>
      <c r="TBN54" s="516"/>
      <c r="TBO54" s="516"/>
      <c r="TBP54" s="516"/>
      <c r="TBQ54" s="516"/>
      <c r="TBR54" s="516"/>
      <c r="TBS54" s="516"/>
      <c r="TBT54" s="516"/>
      <c r="TBU54" s="516"/>
      <c r="TBV54" s="516"/>
      <c r="TBW54" s="516"/>
      <c r="TBX54" s="516"/>
      <c r="TBY54" s="516"/>
      <c r="TBZ54" s="516"/>
      <c r="TCA54" s="516"/>
      <c r="TCB54" s="516"/>
      <c r="TCC54" s="516"/>
      <c r="TCD54" s="516"/>
      <c r="TCE54" s="516"/>
      <c r="TCF54" s="516"/>
      <c r="TCG54" s="516"/>
      <c r="TCH54" s="516"/>
      <c r="TCI54" s="516"/>
      <c r="TCJ54" s="516"/>
      <c r="TCK54" s="516"/>
      <c r="TCL54" s="516"/>
      <c r="TCM54" s="516"/>
      <c r="TCN54" s="516"/>
      <c r="TCO54" s="516"/>
      <c r="TCP54" s="516"/>
      <c r="TCQ54" s="516"/>
      <c r="TCR54" s="516"/>
      <c r="TCS54" s="516"/>
      <c r="TCT54" s="516"/>
      <c r="TCU54" s="516"/>
      <c r="TCV54" s="516"/>
      <c r="TCW54" s="516"/>
      <c r="TCX54" s="516"/>
      <c r="TCY54" s="516"/>
      <c r="TCZ54" s="516"/>
      <c r="TDA54" s="516"/>
      <c r="TDB54" s="516"/>
      <c r="TDC54" s="516"/>
      <c r="TDD54" s="516"/>
      <c r="TDE54" s="516"/>
      <c r="TDF54" s="516"/>
      <c r="TDG54" s="516"/>
      <c r="TDH54" s="516"/>
      <c r="TDI54" s="516"/>
      <c r="TDJ54" s="516"/>
      <c r="TDK54" s="516"/>
      <c r="TDL54" s="516"/>
      <c r="TDM54" s="516"/>
      <c r="TDN54" s="516"/>
      <c r="TDO54" s="516"/>
      <c r="TDP54" s="516"/>
      <c r="TDQ54" s="516"/>
      <c r="TDR54" s="516"/>
      <c r="TDS54" s="516"/>
      <c r="TDT54" s="516"/>
      <c r="TDU54" s="516"/>
      <c r="TDV54" s="516"/>
      <c r="TDW54" s="516"/>
      <c r="TDX54" s="516"/>
      <c r="TDY54" s="516"/>
      <c r="TDZ54" s="516"/>
      <c r="TEA54" s="516"/>
      <c r="TEB54" s="516"/>
      <c r="TEC54" s="516"/>
      <c r="TED54" s="516"/>
      <c r="TEE54" s="516"/>
      <c r="TEF54" s="516"/>
      <c r="TEG54" s="516"/>
      <c r="TEH54" s="516"/>
      <c r="TEI54" s="516"/>
      <c r="TEJ54" s="516"/>
      <c r="TEK54" s="516"/>
      <c r="TEL54" s="516"/>
      <c r="TEM54" s="516"/>
      <c r="TEN54" s="516"/>
      <c r="TEO54" s="516"/>
      <c r="TEP54" s="516"/>
      <c r="TEQ54" s="516"/>
      <c r="TER54" s="516"/>
      <c r="TES54" s="516"/>
      <c r="TET54" s="516"/>
      <c r="TEU54" s="516"/>
      <c r="TEV54" s="516"/>
      <c r="TEW54" s="516"/>
      <c r="TEX54" s="516"/>
      <c r="TEY54" s="516"/>
      <c r="TEZ54" s="516"/>
      <c r="TFA54" s="516"/>
      <c r="TFB54" s="516"/>
      <c r="TFC54" s="516"/>
      <c r="TFD54" s="516"/>
      <c r="TFE54" s="516"/>
      <c r="TFF54" s="516"/>
      <c r="TFG54" s="516"/>
      <c r="TFH54" s="516"/>
      <c r="TFI54" s="516"/>
      <c r="TFJ54" s="516"/>
      <c r="TFK54" s="516"/>
      <c r="TFL54" s="516"/>
      <c r="TFM54" s="516"/>
      <c r="TFN54" s="516"/>
      <c r="TFO54" s="516"/>
      <c r="TFP54" s="516"/>
      <c r="TFQ54" s="516"/>
      <c r="TFR54" s="516"/>
      <c r="TFS54" s="516"/>
      <c r="TFT54" s="516"/>
      <c r="TFU54" s="516"/>
      <c r="TFV54" s="516"/>
      <c r="TFW54" s="516"/>
      <c r="TFX54" s="516"/>
      <c r="TFY54" s="516"/>
      <c r="TFZ54" s="516"/>
      <c r="TGA54" s="516"/>
      <c r="TGB54" s="516"/>
      <c r="TGC54" s="516"/>
      <c r="TGD54" s="516"/>
      <c r="TGE54" s="516"/>
      <c r="TGF54" s="516"/>
      <c r="TGG54" s="516"/>
      <c r="TGH54" s="516"/>
      <c r="TGI54" s="516"/>
      <c r="TGJ54" s="516"/>
      <c r="TGK54" s="516"/>
      <c r="TGL54" s="516"/>
      <c r="TGM54" s="516"/>
      <c r="TGN54" s="516"/>
      <c r="TGO54" s="516"/>
      <c r="TGP54" s="516"/>
      <c r="TGQ54" s="516"/>
      <c r="TGR54" s="516"/>
      <c r="TGS54" s="516"/>
      <c r="TGT54" s="516"/>
      <c r="TGU54" s="516"/>
      <c r="TGV54" s="516"/>
      <c r="TGW54" s="516"/>
      <c r="TGX54" s="516"/>
      <c r="TGY54" s="516"/>
      <c r="TGZ54" s="516"/>
      <c r="THA54" s="516"/>
      <c r="THB54" s="516"/>
      <c r="THC54" s="516"/>
      <c r="THD54" s="516"/>
      <c r="THE54" s="516"/>
      <c r="THF54" s="516"/>
      <c r="THG54" s="516"/>
      <c r="THH54" s="516"/>
      <c r="THI54" s="516"/>
      <c r="THJ54" s="516"/>
      <c r="THK54" s="516"/>
      <c r="THL54" s="516"/>
      <c r="THM54" s="516"/>
      <c r="THN54" s="516"/>
      <c r="THO54" s="516"/>
      <c r="THP54" s="516"/>
      <c r="THQ54" s="516"/>
      <c r="THR54" s="516"/>
      <c r="THS54" s="516"/>
      <c r="THT54" s="516"/>
      <c r="THU54" s="516"/>
      <c r="THV54" s="516"/>
      <c r="THW54" s="516"/>
      <c r="THX54" s="516"/>
      <c r="THY54" s="516"/>
      <c r="THZ54" s="516"/>
      <c r="TIA54" s="516"/>
      <c r="TIB54" s="516"/>
      <c r="TIC54" s="516"/>
      <c r="TID54" s="516"/>
      <c r="TIE54" s="516"/>
      <c r="TIF54" s="516"/>
      <c r="TIG54" s="516"/>
      <c r="TIH54" s="516"/>
      <c r="TII54" s="516"/>
      <c r="TIJ54" s="516"/>
      <c r="TIK54" s="516"/>
      <c r="TIL54" s="516"/>
      <c r="TIM54" s="516"/>
      <c r="TIN54" s="516"/>
      <c r="TIO54" s="516"/>
      <c r="TIP54" s="516"/>
      <c r="TIQ54" s="516"/>
      <c r="TIR54" s="516"/>
      <c r="TIS54" s="516"/>
      <c r="TIT54" s="516"/>
      <c r="TIU54" s="516"/>
      <c r="TIV54" s="516"/>
      <c r="TIW54" s="516"/>
      <c r="TIX54" s="516"/>
      <c r="TIY54" s="516"/>
      <c r="TIZ54" s="516"/>
      <c r="TJA54" s="516"/>
      <c r="TJB54" s="516"/>
      <c r="TJC54" s="516"/>
      <c r="TJD54" s="516"/>
      <c r="TJE54" s="516"/>
      <c r="TJF54" s="516"/>
      <c r="TJG54" s="516"/>
      <c r="TJH54" s="516"/>
      <c r="TJI54" s="516"/>
      <c r="TJJ54" s="516"/>
      <c r="TJK54" s="516"/>
      <c r="TJL54" s="516"/>
      <c r="TJM54" s="516"/>
      <c r="TJN54" s="516"/>
      <c r="TJO54" s="516"/>
      <c r="TJP54" s="516"/>
      <c r="TJQ54" s="516"/>
      <c r="TJR54" s="516"/>
      <c r="TJS54" s="516"/>
      <c r="TJT54" s="516"/>
      <c r="TJU54" s="516"/>
      <c r="TJV54" s="516"/>
      <c r="TJW54" s="516"/>
      <c r="TJX54" s="516"/>
      <c r="TJY54" s="516"/>
      <c r="TJZ54" s="516"/>
      <c r="TKA54" s="516"/>
      <c r="TKB54" s="516"/>
      <c r="TKC54" s="516"/>
      <c r="TKD54" s="516"/>
      <c r="TKE54" s="516"/>
      <c r="TKF54" s="516"/>
      <c r="TKG54" s="516"/>
      <c r="TKH54" s="516"/>
      <c r="TKI54" s="516"/>
      <c r="TKJ54" s="516"/>
      <c r="TKK54" s="516"/>
      <c r="TKL54" s="516"/>
      <c r="TKM54" s="516"/>
      <c r="TKN54" s="516"/>
      <c r="TKO54" s="516"/>
      <c r="TKP54" s="516"/>
      <c r="TKQ54" s="516"/>
      <c r="TKR54" s="516"/>
      <c r="TKS54" s="516"/>
      <c r="TKT54" s="516"/>
      <c r="TKU54" s="516"/>
      <c r="TKV54" s="516"/>
      <c r="TKW54" s="516"/>
      <c r="TKX54" s="516"/>
      <c r="TKY54" s="516"/>
      <c r="TKZ54" s="516"/>
      <c r="TLA54" s="516"/>
      <c r="TLB54" s="516"/>
      <c r="TLC54" s="516"/>
      <c r="TLD54" s="516"/>
      <c r="TLE54" s="516"/>
      <c r="TLF54" s="516"/>
      <c r="TLG54" s="516"/>
      <c r="TLH54" s="516"/>
      <c r="TLI54" s="516"/>
      <c r="TLJ54" s="516"/>
      <c r="TLK54" s="516"/>
      <c r="TLL54" s="516"/>
      <c r="TLM54" s="516"/>
      <c r="TLN54" s="516"/>
      <c r="TLO54" s="516"/>
      <c r="TLP54" s="516"/>
      <c r="TLQ54" s="516"/>
      <c r="TLR54" s="516"/>
      <c r="TLS54" s="516"/>
      <c r="TLT54" s="516"/>
      <c r="TLU54" s="516"/>
      <c r="TLV54" s="516"/>
      <c r="TLW54" s="516"/>
      <c r="TLX54" s="516"/>
      <c r="TLY54" s="516"/>
      <c r="TLZ54" s="516"/>
      <c r="TMA54" s="516"/>
      <c r="TMB54" s="516"/>
      <c r="TMC54" s="516"/>
      <c r="TMD54" s="516"/>
      <c r="TME54" s="516"/>
      <c r="TMF54" s="516"/>
      <c r="TMG54" s="516"/>
      <c r="TMH54" s="516"/>
      <c r="TMI54" s="516"/>
      <c r="TMJ54" s="516"/>
      <c r="TMK54" s="516"/>
      <c r="TML54" s="516"/>
      <c r="TMM54" s="516"/>
      <c r="TMN54" s="516"/>
      <c r="TMO54" s="516"/>
      <c r="TMP54" s="516"/>
      <c r="TMQ54" s="516"/>
      <c r="TMR54" s="516"/>
      <c r="TMS54" s="516"/>
      <c r="TMT54" s="516"/>
      <c r="TMU54" s="516"/>
      <c r="TMV54" s="516"/>
      <c r="TMW54" s="516"/>
      <c r="TMX54" s="516"/>
      <c r="TMY54" s="516"/>
      <c r="TMZ54" s="516"/>
      <c r="TNA54" s="516"/>
      <c r="TNB54" s="516"/>
      <c r="TNC54" s="516"/>
      <c r="TND54" s="516"/>
      <c r="TNE54" s="516"/>
      <c r="TNF54" s="516"/>
      <c r="TNG54" s="516"/>
      <c r="TNH54" s="516"/>
      <c r="TNI54" s="516"/>
      <c r="TNJ54" s="516"/>
      <c r="TNK54" s="516"/>
      <c r="TNL54" s="516"/>
      <c r="TNM54" s="516"/>
      <c r="TNN54" s="516"/>
      <c r="TNO54" s="516"/>
      <c r="TNP54" s="516"/>
      <c r="TNQ54" s="516"/>
      <c r="TNR54" s="516"/>
      <c r="TNS54" s="516"/>
      <c r="TNT54" s="516"/>
      <c r="TNU54" s="516"/>
      <c r="TNV54" s="516"/>
      <c r="TNW54" s="516"/>
      <c r="TNX54" s="516"/>
      <c r="TNY54" s="516"/>
      <c r="TNZ54" s="516"/>
      <c r="TOA54" s="516"/>
      <c r="TOB54" s="516"/>
      <c r="TOC54" s="516"/>
      <c r="TOD54" s="516"/>
      <c r="TOE54" s="516"/>
      <c r="TOF54" s="516"/>
      <c r="TOG54" s="516"/>
      <c r="TOH54" s="516"/>
      <c r="TOI54" s="516"/>
      <c r="TOJ54" s="516"/>
      <c r="TOK54" s="516"/>
      <c r="TOL54" s="516"/>
      <c r="TOM54" s="516"/>
      <c r="TON54" s="516"/>
      <c r="TOO54" s="516"/>
      <c r="TOP54" s="516"/>
      <c r="TOQ54" s="516"/>
      <c r="TOR54" s="516"/>
      <c r="TOS54" s="516"/>
      <c r="TOT54" s="516"/>
      <c r="TOU54" s="516"/>
      <c r="TOV54" s="516"/>
      <c r="TOW54" s="516"/>
      <c r="TOX54" s="516"/>
      <c r="TOY54" s="516"/>
      <c r="TOZ54" s="516"/>
      <c r="TPA54" s="516"/>
      <c r="TPB54" s="516"/>
      <c r="TPC54" s="516"/>
      <c r="TPD54" s="516"/>
      <c r="TPE54" s="516"/>
      <c r="TPF54" s="516"/>
      <c r="TPG54" s="516"/>
      <c r="TPH54" s="516"/>
      <c r="TPI54" s="516"/>
      <c r="TPJ54" s="516"/>
      <c r="TPK54" s="516"/>
      <c r="TPL54" s="516"/>
      <c r="TPM54" s="516"/>
      <c r="TPN54" s="516"/>
      <c r="TPO54" s="516"/>
      <c r="TPP54" s="516"/>
      <c r="TPQ54" s="516"/>
      <c r="TPR54" s="516"/>
      <c r="TPS54" s="516"/>
      <c r="TPT54" s="516"/>
      <c r="TPU54" s="516"/>
      <c r="TPV54" s="516"/>
      <c r="TPW54" s="516"/>
      <c r="TPX54" s="516"/>
      <c r="TPY54" s="516"/>
      <c r="TPZ54" s="516"/>
      <c r="TQA54" s="516"/>
      <c r="TQB54" s="516"/>
      <c r="TQC54" s="516"/>
      <c r="TQD54" s="516"/>
      <c r="TQE54" s="516"/>
      <c r="TQF54" s="516"/>
      <c r="TQG54" s="516"/>
      <c r="TQH54" s="516"/>
      <c r="TQI54" s="516"/>
      <c r="TQJ54" s="516"/>
      <c r="TQK54" s="516"/>
      <c r="TQL54" s="516"/>
      <c r="TQM54" s="516"/>
      <c r="TQN54" s="516"/>
      <c r="TQO54" s="516"/>
      <c r="TQP54" s="516"/>
      <c r="TQQ54" s="516"/>
      <c r="TQR54" s="516"/>
      <c r="TQS54" s="516"/>
      <c r="TQT54" s="516"/>
      <c r="TQU54" s="516"/>
      <c r="TQV54" s="516"/>
      <c r="TQW54" s="516"/>
      <c r="TQX54" s="516"/>
      <c r="TQY54" s="516"/>
      <c r="TQZ54" s="516"/>
      <c r="TRA54" s="516"/>
      <c r="TRB54" s="516"/>
      <c r="TRC54" s="516"/>
      <c r="TRD54" s="516"/>
      <c r="TRE54" s="516"/>
      <c r="TRF54" s="516"/>
      <c r="TRG54" s="516"/>
      <c r="TRH54" s="516"/>
      <c r="TRI54" s="516"/>
      <c r="TRJ54" s="516"/>
      <c r="TRK54" s="516"/>
      <c r="TRL54" s="516"/>
      <c r="TRM54" s="516"/>
      <c r="TRN54" s="516"/>
      <c r="TRO54" s="516"/>
      <c r="TRP54" s="516"/>
      <c r="TRQ54" s="516"/>
      <c r="TRR54" s="516"/>
      <c r="TRS54" s="516"/>
      <c r="TRT54" s="516"/>
      <c r="TRU54" s="516"/>
      <c r="TRV54" s="516"/>
      <c r="TRW54" s="516"/>
      <c r="TRX54" s="516"/>
      <c r="TRY54" s="516"/>
      <c r="TRZ54" s="516"/>
      <c r="TSA54" s="516"/>
      <c r="TSB54" s="516"/>
      <c r="TSC54" s="516"/>
      <c r="TSD54" s="516"/>
      <c r="TSE54" s="516"/>
      <c r="TSF54" s="516"/>
      <c r="TSG54" s="516"/>
      <c r="TSH54" s="516"/>
      <c r="TSI54" s="516"/>
      <c r="TSJ54" s="516"/>
      <c r="TSK54" s="516"/>
      <c r="TSL54" s="516"/>
      <c r="TSM54" s="516"/>
      <c r="TSN54" s="516"/>
      <c r="TSO54" s="516"/>
      <c r="TSP54" s="516"/>
      <c r="TSQ54" s="516"/>
      <c r="TSR54" s="516"/>
      <c r="TSS54" s="516"/>
      <c r="TST54" s="516"/>
      <c r="TSU54" s="516"/>
      <c r="TSV54" s="516"/>
      <c r="TSW54" s="516"/>
      <c r="TSX54" s="516"/>
      <c r="TSY54" s="516"/>
      <c r="TSZ54" s="516"/>
      <c r="TTA54" s="516"/>
      <c r="TTB54" s="516"/>
      <c r="TTC54" s="516"/>
      <c r="TTD54" s="516"/>
      <c r="TTE54" s="516"/>
      <c r="TTF54" s="516"/>
      <c r="TTG54" s="516"/>
      <c r="TTH54" s="516"/>
      <c r="TTI54" s="516"/>
      <c r="TTJ54" s="516"/>
      <c r="TTK54" s="516"/>
      <c r="TTL54" s="516"/>
      <c r="TTM54" s="516"/>
      <c r="TTN54" s="516"/>
      <c r="TTO54" s="516"/>
      <c r="TTP54" s="516"/>
      <c r="TTQ54" s="516"/>
      <c r="TTR54" s="516"/>
      <c r="TTS54" s="516"/>
      <c r="TTT54" s="516"/>
      <c r="TTU54" s="516"/>
      <c r="TTV54" s="516"/>
      <c r="TTW54" s="516"/>
      <c r="TTX54" s="516"/>
      <c r="TTY54" s="516"/>
      <c r="TTZ54" s="516"/>
      <c r="TUA54" s="516"/>
      <c r="TUB54" s="516"/>
      <c r="TUC54" s="516"/>
      <c r="TUD54" s="516"/>
      <c r="TUE54" s="516"/>
      <c r="TUF54" s="516"/>
      <c r="TUG54" s="516"/>
      <c r="TUH54" s="516"/>
      <c r="TUI54" s="516"/>
      <c r="TUJ54" s="516"/>
      <c r="TUK54" s="516"/>
      <c r="TUL54" s="516"/>
      <c r="TUM54" s="516"/>
      <c r="TUN54" s="516"/>
      <c r="TUO54" s="516"/>
      <c r="TUP54" s="516"/>
      <c r="TUQ54" s="516"/>
      <c r="TUR54" s="516"/>
      <c r="TUS54" s="516"/>
      <c r="TUT54" s="516"/>
      <c r="TUU54" s="516"/>
      <c r="TUV54" s="516"/>
      <c r="TUW54" s="516"/>
      <c r="TUX54" s="516"/>
      <c r="TUY54" s="516"/>
      <c r="TUZ54" s="516"/>
      <c r="TVA54" s="516"/>
      <c r="TVB54" s="516"/>
      <c r="TVC54" s="516"/>
      <c r="TVD54" s="516"/>
      <c r="TVE54" s="516"/>
      <c r="TVF54" s="516"/>
      <c r="TVG54" s="516"/>
      <c r="TVH54" s="516"/>
      <c r="TVI54" s="516"/>
      <c r="TVJ54" s="516"/>
      <c r="TVK54" s="516"/>
      <c r="TVL54" s="516"/>
      <c r="TVM54" s="516"/>
      <c r="TVN54" s="516"/>
      <c r="TVO54" s="516"/>
      <c r="TVP54" s="516"/>
      <c r="TVQ54" s="516"/>
      <c r="TVR54" s="516"/>
      <c r="TVS54" s="516"/>
      <c r="TVT54" s="516"/>
      <c r="TVU54" s="516"/>
      <c r="TVV54" s="516"/>
      <c r="TVW54" s="516"/>
      <c r="TVX54" s="516"/>
      <c r="TVY54" s="516"/>
      <c r="TVZ54" s="516"/>
      <c r="TWA54" s="516"/>
      <c r="TWB54" s="516"/>
      <c r="TWC54" s="516"/>
      <c r="TWD54" s="516"/>
      <c r="TWE54" s="516"/>
      <c r="TWF54" s="516"/>
      <c r="TWG54" s="516"/>
      <c r="TWH54" s="516"/>
      <c r="TWI54" s="516"/>
      <c r="TWJ54" s="516"/>
      <c r="TWK54" s="516"/>
      <c r="TWL54" s="516"/>
      <c r="TWM54" s="516"/>
      <c r="TWN54" s="516"/>
      <c r="TWO54" s="516"/>
      <c r="TWP54" s="516"/>
      <c r="TWQ54" s="516"/>
      <c r="TWR54" s="516"/>
      <c r="TWS54" s="516"/>
      <c r="TWT54" s="516"/>
      <c r="TWU54" s="516"/>
      <c r="TWV54" s="516"/>
      <c r="TWW54" s="516"/>
      <c r="TWX54" s="516"/>
      <c r="TWY54" s="516"/>
      <c r="TWZ54" s="516"/>
      <c r="TXA54" s="516"/>
      <c r="TXB54" s="516"/>
      <c r="TXC54" s="516"/>
      <c r="TXD54" s="516"/>
      <c r="TXE54" s="516"/>
      <c r="TXF54" s="516"/>
      <c r="TXG54" s="516"/>
      <c r="TXH54" s="516"/>
      <c r="TXI54" s="516"/>
      <c r="TXJ54" s="516"/>
      <c r="TXK54" s="516"/>
      <c r="TXL54" s="516"/>
      <c r="TXM54" s="516"/>
      <c r="TXN54" s="516"/>
      <c r="TXO54" s="516"/>
      <c r="TXP54" s="516"/>
      <c r="TXQ54" s="516"/>
      <c r="TXR54" s="516"/>
      <c r="TXS54" s="516"/>
      <c r="TXT54" s="516"/>
      <c r="TXU54" s="516"/>
      <c r="TXV54" s="516"/>
      <c r="TXW54" s="516"/>
      <c r="TXX54" s="516"/>
      <c r="TXY54" s="516"/>
      <c r="TXZ54" s="516"/>
      <c r="TYA54" s="516"/>
      <c r="TYB54" s="516"/>
      <c r="TYC54" s="516"/>
      <c r="TYD54" s="516"/>
      <c r="TYE54" s="516"/>
      <c r="TYF54" s="516"/>
      <c r="TYG54" s="516"/>
      <c r="TYH54" s="516"/>
      <c r="TYI54" s="516"/>
      <c r="TYJ54" s="516"/>
      <c r="TYK54" s="516"/>
      <c r="TYL54" s="516"/>
      <c r="TYM54" s="516"/>
      <c r="TYN54" s="516"/>
      <c r="TYO54" s="516"/>
      <c r="TYP54" s="516"/>
      <c r="TYQ54" s="516"/>
      <c r="TYR54" s="516"/>
      <c r="TYS54" s="516"/>
      <c r="TYT54" s="516"/>
      <c r="TYU54" s="516"/>
      <c r="TYV54" s="516"/>
      <c r="TYW54" s="516"/>
      <c r="TYX54" s="516"/>
      <c r="TYY54" s="516"/>
      <c r="TYZ54" s="516"/>
      <c r="TZA54" s="516"/>
      <c r="TZB54" s="516"/>
      <c r="TZC54" s="516"/>
      <c r="TZD54" s="516"/>
      <c r="TZE54" s="516"/>
      <c r="TZF54" s="516"/>
      <c r="TZG54" s="516"/>
      <c r="TZH54" s="516"/>
      <c r="TZI54" s="516"/>
      <c r="TZJ54" s="516"/>
      <c r="TZK54" s="516"/>
      <c r="TZL54" s="516"/>
      <c r="TZM54" s="516"/>
      <c r="TZN54" s="516"/>
      <c r="TZO54" s="516"/>
      <c r="TZP54" s="516"/>
      <c r="TZQ54" s="516"/>
      <c r="TZR54" s="516"/>
      <c r="TZS54" s="516"/>
      <c r="TZT54" s="516"/>
      <c r="TZU54" s="516"/>
      <c r="TZV54" s="516"/>
      <c r="TZW54" s="516"/>
      <c r="TZX54" s="516"/>
      <c r="TZY54" s="516"/>
      <c r="TZZ54" s="516"/>
      <c r="UAA54" s="516"/>
      <c r="UAB54" s="516"/>
      <c r="UAC54" s="516"/>
      <c r="UAD54" s="516"/>
      <c r="UAE54" s="516"/>
      <c r="UAF54" s="516"/>
      <c r="UAG54" s="516"/>
      <c r="UAH54" s="516"/>
      <c r="UAI54" s="516"/>
      <c r="UAJ54" s="516"/>
      <c r="UAK54" s="516"/>
      <c r="UAL54" s="516"/>
      <c r="UAM54" s="516"/>
      <c r="UAN54" s="516"/>
      <c r="UAO54" s="516"/>
      <c r="UAP54" s="516"/>
      <c r="UAQ54" s="516"/>
      <c r="UAR54" s="516"/>
      <c r="UAS54" s="516"/>
      <c r="UAT54" s="516"/>
      <c r="UAU54" s="516"/>
      <c r="UAV54" s="516"/>
      <c r="UAW54" s="516"/>
      <c r="UAX54" s="516"/>
      <c r="UAY54" s="516"/>
      <c r="UAZ54" s="516"/>
      <c r="UBA54" s="516"/>
      <c r="UBB54" s="516"/>
      <c r="UBC54" s="516"/>
      <c r="UBD54" s="516"/>
      <c r="UBE54" s="516"/>
      <c r="UBF54" s="516"/>
      <c r="UBG54" s="516"/>
      <c r="UBH54" s="516"/>
      <c r="UBI54" s="516"/>
      <c r="UBJ54" s="516"/>
      <c r="UBK54" s="516"/>
      <c r="UBL54" s="516"/>
      <c r="UBM54" s="516"/>
      <c r="UBN54" s="516"/>
      <c r="UBO54" s="516"/>
      <c r="UBP54" s="516"/>
      <c r="UBQ54" s="516"/>
      <c r="UBR54" s="516"/>
      <c r="UBS54" s="516"/>
      <c r="UBT54" s="516"/>
      <c r="UBU54" s="516"/>
      <c r="UBV54" s="516"/>
      <c r="UBW54" s="516"/>
      <c r="UBX54" s="516"/>
      <c r="UBY54" s="516"/>
      <c r="UBZ54" s="516"/>
      <c r="UCA54" s="516"/>
      <c r="UCB54" s="516"/>
      <c r="UCC54" s="516"/>
      <c r="UCD54" s="516"/>
      <c r="UCE54" s="516"/>
      <c r="UCF54" s="516"/>
      <c r="UCG54" s="516"/>
      <c r="UCH54" s="516"/>
      <c r="UCI54" s="516"/>
      <c r="UCJ54" s="516"/>
      <c r="UCK54" s="516"/>
      <c r="UCL54" s="516"/>
      <c r="UCM54" s="516"/>
      <c r="UCN54" s="516"/>
      <c r="UCO54" s="516"/>
      <c r="UCP54" s="516"/>
      <c r="UCQ54" s="516"/>
      <c r="UCR54" s="516"/>
      <c r="UCS54" s="516"/>
      <c r="UCT54" s="516"/>
      <c r="UCU54" s="516"/>
      <c r="UCV54" s="516"/>
      <c r="UCW54" s="516"/>
      <c r="UCX54" s="516"/>
      <c r="UCY54" s="516"/>
      <c r="UCZ54" s="516"/>
      <c r="UDA54" s="516"/>
      <c r="UDB54" s="516"/>
      <c r="UDC54" s="516"/>
      <c r="UDD54" s="516"/>
      <c r="UDE54" s="516"/>
      <c r="UDF54" s="516"/>
      <c r="UDG54" s="516"/>
      <c r="UDH54" s="516"/>
      <c r="UDI54" s="516"/>
      <c r="UDJ54" s="516"/>
      <c r="UDK54" s="516"/>
      <c r="UDL54" s="516"/>
      <c r="UDM54" s="516"/>
      <c r="UDN54" s="516"/>
      <c r="UDO54" s="516"/>
      <c r="UDP54" s="516"/>
      <c r="UDQ54" s="516"/>
      <c r="UDR54" s="516"/>
      <c r="UDS54" s="516"/>
      <c r="UDT54" s="516"/>
      <c r="UDU54" s="516"/>
      <c r="UDV54" s="516"/>
      <c r="UDW54" s="516"/>
      <c r="UDX54" s="516"/>
      <c r="UDY54" s="516"/>
      <c r="UDZ54" s="516"/>
      <c r="UEA54" s="516"/>
      <c r="UEB54" s="516"/>
      <c r="UEC54" s="516"/>
      <c r="UED54" s="516"/>
      <c r="UEE54" s="516"/>
      <c r="UEF54" s="516"/>
      <c r="UEG54" s="516"/>
      <c r="UEH54" s="516"/>
      <c r="UEI54" s="516"/>
      <c r="UEJ54" s="516"/>
      <c r="UEK54" s="516"/>
      <c r="UEL54" s="516"/>
      <c r="UEM54" s="516"/>
      <c r="UEN54" s="516"/>
      <c r="UEO54" s="516"/>
      <c r="UEP54" s="516"/>
      <c r="UEQ54" s="516"/>
      <c r="UER54" s="516"/>
      <c r="UES54" s="516"/>
      <c r="UET54" s="516"/>
      <c r="UEU54" s="516"/>
      <c r="UEV54" s="516"/>
      <c r="UEW54" s="516"/>
      <c r="UEX54" s="516"/>
      <c r="UEY54" s="516"/>
      <c r="UEZ54" s="516"/>
      <c r="UFA54" s="516"/>
      <c r="UFB54" s="516"/>
      <c r="UFC54" s="516"/>
      <c r="UFD54" s="516"/>
      <c r="UFE54" s="516"/>
      <c r="UFF54" s="516"/>
      <c r="UFG54" s="516"/>
      <c r="UFH54" s="516"/>
      <c r="UFI54" s="516"/>
      <c r="UFJ54" s="516"/>
      <c r="UFK54" s="516"/>
      <c r="UFL54" s="516"/>
      <c r="UFM54" s="516"/>
      <c r="UFN54" s="516"/>
      <c r="UFO54" s="516"/>
      <c r="UFP54" s="516"/>
      <c r="UFQ54" s="516"/>
      <c r="UFR54" s="516"/>
      <c r="UFS54" s="516"/>
      <c r="UFT54" s="516"/>
      <c r="UFU54" s="516"/>
      <c r="UFV54" s="516"/>
      <c r="UFW54" s="516"/>
      <c r="UFX54" s="516"/>
      <c r="UFY54" s="516"/>
      <c r="UFZ54" s="516"/>
      <c r="UGA54" s="516"/>
      <c r="UGB54" s="516"/>
      <c r="UGC54" s="516"/>
      <c r="UGD54" s="516"/>
      <c r="UGE54" s="516"/>
      <c r="UGF54" s="516"/>
      <c r="UGG54" s="516"/>
      <c r="UGH54" s="516"/>
      <c r="UGI54" s="516"/>
      <c r="UGJ54" s="516"/>
      <c r="UGK54" s="516"/>
      <c r="UGL54" s="516"/>
      <c r="UGM54" s="516"/>
      <c r="UGN54" s="516"/>
      <c r="UGO54" s="516"/>
      <c r="UGP54" s="516"/>
      <c r="UGQ54" s="516"/>
      <c r="UGR54" s="516"/>
      <c r="UGS54" s="516"/>
      <c r="UGT54" s="516"/>
      <c r="UGU54" s="516"/>
      <c r="UGV54" s="516"/>
      <c r="UGW54" s="516"/>
      <c r="UGX54" s="516"/>
      <c r="UGY54" s="516"/>
      <c r="UGZ54" s="516"/>
      <c r="UHA54" s="516"/>
      <c r="UHB54" s="516"/>
      <c r="UHC54" s="516"/>
      <c r="UHD54" s="516"/>
      <c r="UHE54" s="516"/>
      <c r="UHF54" s="516"/>
      <c r="UHG54" s="516"/>
      <c r="UHH54" s="516"/>
      <c r="UHI54" s="516"/>
      <c r="UHJ54" s="516"/>
      <c r="UHK54" s="516"/>
      <c r="UHL54" s="516"/>
      <c r="UHM54" s="516"/>
      <c r="UHN54" s="516"/>
      <c r="UHO54" s="516"/>
      <c r="UHP54" s="516"/>
      <c r="UHQ54" s="516"/>
      <c r="UHR54" s="516"/>
      <c r="UHS54" s="516"/>
      <c r="UHT54" s="516"/>
      <c r="UHU54" s="516"/>
      <c r="UHV54" s="516"/>
      <c r="UHW54" s="516"/>
      <c r="UHX54" s="516"/>
      <c r="UHY54" s="516"/>
      <c r="UHZ54" s="516"/>
      <c r="UIA54" s="516"/>
      <c r="UIB54" s="516"/>
      <c r="UIC54" s="516"/>
      <c r="UID54" s="516"/>
      <c r="UIE54" s="516"/>
      <c r="UIF54" s="516"/>
      <c r="UIG54" s="516"/>
      <c r="UIH54" s="516"/>
      <c r="UII54" s="516"/>
      <c r="UIJ54" s="516"/>
      <c r="UIK54" s="516"/>
      <c r="UIL54" s="516"/>
      <c r="UIM54" s="516"/>
      <c r="UIN54" s="516"/>
      <c r="UIO54" s="516"/>
      <c r="UIP54" s="516"/>
      <c r="UIQ54" s="516"/>
      <c r="UIR54" s="516"/>
      <c r="UIS54" s="516"/>
      <c r="UIT54" s="516"/>
      <c r="UIU54" s="516"/>
      <c r="UIV54" s="516"/>
      <c r="UIW54" s="516"/>
      <c r="UIX54" s="516"/>
      <c r="UIY54" s="516"/>
      <c r="UIZ54" s="516"/>
      <c r="UJA54" s="516"/>
      <c r="UJB54" s="516"/>
      <c r="UJC54" s="516"/>
      <c r="UJD54" s="516"/>
      <c r="UJE54" s="516"/>
      <c r="UJF54" s="516"/>
      <c r="UJG54" s="516"/>
      <c r="UJH54" s="516"/>
      <c r="UJI54" s="516"/>
      <c r="UJJ54" s="516"/>
      <c r="UJK54" s="516"/>
      <c r="UJL54" s="516"/>
      <c r="UJM54" s="516"/>
      <c r="UJN54" s="516"/>
      <c r="UJO54" s="516"/>
      <c r="UJP54" s="516"/>
      <c r="UJQ54" s="516"/>
      <c r="UJR54" s="516"/>
      <c r="UJS54" s="516"/>
      <c r="UJT54" s="516"/>
      <c r="UJU54" s="516"/>
      <c r="UJV54" s="516"/>
      <c r="UJW54" s="516"/>
      <c r="UJX54" s="516"/>
      <c r="UJY54" s="516"/>
      <c r="UJZ54" s="516"/>
      <c r="UKA54" s="516"/>
      <c r="UKB54" s="516"/>
      <c r="UKC54" s="516"/>
      <c r="UKD54" s="516"/>
      <c r="UKE54" s="516"/>
      <c r="UKF54" s="516"/>
      <c r="UKG54" s="516"/>
      <c r="UKH54" s="516"/>
      <c r="UKI54" s="516"/>
      <c r="UKJ54" s="516"/>
      <c r="UKK54" s="516"/>
      <c r="UKL54" s="516"/>
      <c r="UKM54" s="516"/>
      <c r="UKN54" s="516"/>
      <c r="UKO54" s="516"/>
      <c r="UKP54" s="516"/>
      <c r="UKQ54" s="516"/>
      <c r="UKR54" s="516"/>
      <c r="UKS54" s="516"/>
      <c r="UKT54" s="516"/>
      <c r="UKU54" s="516"/>
      <c r="UKV54" s="516"/>
      <c r="UKW54" s="516"/>
      <c r="UKX54" s="516"/>
      <c r="UKY54" s="516"/>
      <c r="UKZ54" s="516"/>
      <c r="ULA54" s="516"/>
      <c r="ULB54" s="516"/>
      <c r="ULC54" s="516"/>
      <c r="ULD54" s="516"/>
      <c r="ULE54" s="516"/>
      <c r="ULF54" s="516"/>
      <c r="ULG54" s="516"/>
      <c r="ULH54" s="516"/>
      <c r="ULI54" s="516"/>
      <c r="ULJ54" s="516"/>
      <c r="ULK54" s="516"/>
      <c r="ULL54" s="516"/>
      <c r="ULM54" s="516"/>
      <c r="ULN54" s="516"/>
      <c r="ULO54" s="516"/>
      <c r="ULP54" s="516"/>
      <c r="ULQ54" s="516"/>
      <c r="ULR54" s="516"/>
      <c r="ULS54" s="516"/>
      <c r="ULT54" s="516"/>
      <c r="ULU54" s="516"/>
      <c r="ULV54" s="516"/>
      <c r="ULW54" s="516"/>
      <c r="ULX54" s="516"/>
      <c r="ULY54" s="516"/>
      <c r="ULZ54" s="516"/>
      <c r="UMA54" s="516"/>
      <c r="UMB54" s="516"/>
      <c r="UMC54" s="516"/>
      <c r="UMD54" s="516"/>
      <c r="UME54" s="516"/>
      <c r="UMF54" s="516"/>
      <c r="UMG54" s="516"/>
      <c r="UMH54" s="516"/>
      <c r="UMI54" s="516"/>
      <c r="UMJ54" s="516"/>
      <c r="UMK54" s="516"/>
      <c r="UML54" s="516"/>
      <c r="UMM54" s="516"/>
      <c r="UMN54" s="516"/>
      <c r="UMO54" s="516"/>
      <c r="UMP54" s="516"/>
      <c r="UMQ54" s="516"/>
      <c r="UMR54" s="516"/>
      <c r="UMS54" s="516"/>
      <c r="UMT54" s="516"/>
      <c r="UMU54" s="516"/>
      <c r="UMV54" s="516"/>
      <c r="UMW54" s="516"/>
      <c r="UMX54" s="516"/>
      <c r="UMY54" s="516"/>
      <c r="UMZ54" s="516"/>
      <c r="UNA54" s="516"/>
      <c r="UNB54" s="516"/>
      <c r="UNC54" s="516"/>
      <c r="UND54" s="516"/>
      <c r="UNE54" s="516"/>
      <c r="UNF54" s="516"/>
      <c r="UNG54" s="516"/>
      <c r="UNH54" s="516"/>
      <c r="UNI54" s="516"/>
      <c r="UNJ54" s="516"/>
      <c r="UNK54" s="516"/>
      <c r="UNL54" s="516"/>
      <c r="UNM54" s="516"/>
      <c r="UNN54" s="516"/>
      <c r="UNO54" s="516"/>
      <c r="UNP54" s="516"/>
      <c r="UNQ54" s="516"/>
      <c r="UNR54" s="516"/>
      <c r="UNS54" s="516"/>
      <c r="UNT54" s="516"/>
      <c r="UNU54" s="516"/>
      <c r="UNV54" s="516"/>
      <c r="UNW54" s="516"/>
      <c r="UNX54" s="516"/>
      <c r="UNY54" s="516"/>
      <c r="UNZ54" s="516"/>
      <c r="UOA54" s="516"/>
      <c r="UOB54" s="516"/>
      <c r="UOC54" s="516"/>
      <c r="UOD54" s="516"/>
      <c r="UOE54" s="516"/>
      <c r="UOF54" s="516"/>
      <c r="UOG54" s="516"/>
      <c r="UOH54" s="516"/>
      <c r="UOI54" s="516"/>
      <c r="UOJ54" s="516"/>
      <c r="UOK54" s="516"/>
      <c r="UOL54" s="516"/>
      <c r="UOM54" s="516"/>
      <c r="UON54" s="516"/>
      <c r="UOO54" s="516"/>
      <c r="UOP54" s="516"/>
      <c r="UOQ54" s="516"/>
      <c r="UOR54" s="516"/>
      <c r="UOS54" s="516"/>
      <c r="UOT54" s="516"/>
      <c r="UOU54" s="516"/>
      <c r="UOV54" s="516"/>
      <c r="UOW54" s="516"/>
      <c r="UOX54" s="516"/>
      <c r="UOY54" s="516"/>
      <c r="UOZ54" s="516"/>
      <c r="UPA54" s="516"/>
      <c r="UPB54" s="516"/>
      <c r="UPC54" s="516"/>
      <c r="UPD54" s="516"/>
      <c r="UPE54" s="516"/>
      <c r="UPF54" s="516"/>
      <c r="UPG54" s="516"/>
      <c r="UPH54" s="516"/>
      <c r="UPI54" s="516"/>
      <c r="UPJ54" s="516"/>
      <c r="UPK54" s="516"/>
      <c r="UPL54" s="516"/>
      <c r="UPM54" s="516"/>
      <c r="UPN54" s="516"/>
      <c r="UPO54" s="516"/>
      <c r="UPP54" s="516"/>
      <c r="UPQ54" s="516"/>
      <c r="UPR54" s="516"/>
      <c r="UPS54" s="516"/>
      <c r="UPT54" s="516"/>
      <c r="UPU54" s="516"/>
      <c r="UPV54" s="516"/>
      <c r="UPW54" s="516"/>
      <c r="UPX54" s="516"/>
      <c r="UPY54" s="516"/>
      <c r="UPZ54" s="516"/>
      <c r="UQA54" s="516"/>
      <c r="UQB54" s="516"/>
      <c r="UQC54" s="516"/>
      <c r="UQD54" s="516"/>
      <c r="UQE54" s="516"/>
      <c r="UQF54" s="516"/>
      <c r="UQG54" s="516"/>
      <c r="UQH54" s="516"/>
      <c r="UQI54" s="516"/>
      <c r="UQJ54" s="516"/>
      <c r="UQK54" s="516"/>
      <c r="UQL54" s="516"/>
      <c r="UQM54" s="516"/>
      <c r="UQN54" s="516"/>
      <c r="UQO54" s="516"/>
      <c r="UQP54" s="516"/>
      <c r="UQQ54" s="516"/>
      <c r="UQR54" s="516"/>
      <c r="UQS54" s="516"/>
      <c r="UQT54" s="516"/>
      <c r="UQU54" s="516"/>
      <c r="UQV54" s="516"/>
      <c r="UQW54" s="516"/>
      <c r="UQX54" s="516"/>
      <c r="UQY54" s="516"/>
      <c r="UQZ54" s="516"/>
      <c r="URA54" s="516"/>
      <c r="URB54" s="516"/>
      <c r="URC54" s="516"/>
      <c r="URD54" s="516"/>
      <c r="URE54" s="516"/>
      <c r="URF54" s="516"/>
      <c r="URG54" s="516"/>
      <c r="URH54" s="516"/>
      <c r="URI54" s="516"/>
      <c r="URJ54" s="516"/>
      <c r="URK54" s="516"/>
      <c r="URL54" s="516"/>
      <c r="URM54" s="516"/>
      <c r="URN54" s="516"/>
      <c r="URO54" s="516"/>
      <c r="URP54" s="516"/>
      <c r="URQ54" s="516"/>
      <c r="URR54" s="516"/>
      <c r="URS54" s="516"/>
      <c r="URT54" s="516"/>
      <c r="URU54" s="516"/>
      <c r="URV54" s="516"/>
      <c r="URW54" s="516"/>
      <c r="URX54" s="516"/>
      <c r="URY54" s="516"/>
      <c r="URZ54" s="516"/>
      <c r="USA54" s="516"/>
      <c r="USB54" s="516"/>
      <c r="USC54" s="516"/>
      <c r="USD54" s="516"/>
      <c r="USE54" s="516"/>
      <c r="USF54" s="516"/>
      <c r="USG54" s="516"/>
      <c r="USH54" s="516"/>
      <c r="USI54" s="516"/>
      <c r="USJ54" s="516"/>
      <c r="USK54" s="516"/>
      <c r="USL54" s="516"/>
      <c r="USM54" s="516"/>
      <c r="USN54" s="516"/>
      <c r="USO54" s="516"/>
      <c r="USP54" s="516"/>
      <c r="USQ54" s="516"/>
      <c r="USR54" s="516"/>
      <c r="USS54" s="516"/>
      <c r="UST54" s="516"/>
      <c r="USU54" s="516"/>
      <c r="USV54" s="516"/>
      <c r="USW54" s="516"/>
      <c r="USX54" s="516"/>
      <c r="USY54" s="516"/>
      <c r="USZ54" s="516"/>
      <c r="UTA54" s="516"/>
      <c r="UTB54" s="516"/>
      <c r="UTC54" s="516"/>
      <c r="UTD54" s="516"/>
      <c r="UTE54" s="516"/>
      <c r="UTF54" s="516"/>
      <c r="UTG54" s="516"/>
      <c r="UTH54" s="516"/>
      <c r="UTI54" s="516"/>
      <c r="UTJ54" s="516"/>
      <c r="UTK54" s="516"/>
      <c r="UTL54" s="516"/>
      <c r="UTM54" s="516"/>
      <c r="UTN54" s="516"/>
      <c r="UTO54" s="516"/>
      <c r="UTP54" s="516"/>
      <c r="UTQ54" s="516"/>
      <c r="UTR54" s="516"/>
      <c r="UTS54" s="516"/>
      <c r="UTT54" s="516"/>
      <c r="UTU54" s="516"/>
      <c r="UTV54" s="516"/>
      <c r="UTW54" s="516"/>
      <c r="UTX54" s="516"/>
      <c r="UTY54" s="516"/>
      <c r="UTZ54" s="516"/>
      <c r="UUA54" s="516"/>
      <c r="UUB54" s="516"/>
      <c r="UUC54" s="516"/>
      <c r="UUD54" s="516"/>
      <c r="UUE54" s="516"/>
      <c r="UUF54" s="516"/>
      <c r="UUG54" s="516"/>
      <c r="UUH54" s="516"/>
      <c r="UUI54" s="516"/>
      <c r="UUJ54" s="516"/>
      <c r="UUK54" s="516"/>
      <c r="UUL54" s="516"/>
      <c r="UUM54" s="516"/>
      <c r="UUN54" s="516"/>
      <c r="UUO54" s="516"/>
      <c r="UUP54" s="516"/>
      <c r="UUQ54" s="516"/>
      <c r="UUR54" s="516"/>
      <c r="UUS54" s="516"/>
      <c r="UUT54" s="516"/>
      <c r="UUU54" s="516"/>
      <c r="UUV54" s="516"/>
      <c r="UUW54" s="516"/>
      <c r="UUX54" s="516"/>
      <c r="UUY54" s="516"/>
      <c r="UUZ54" s="516"/>
      <c r="UVA54" s="516"/>
      <c r="UVB54" s="516"/>
      <c r="UVC54" s="516"/>
      <c r="UVD54" s="516"/>
      <c r="UVE54" s="516"/>
      <c r="UVF54" s="516"/>
      <c r="UVG54" s="516"/>
      <c r="UVH54" s="516"/>
      <c r="UVI54" s="516"/>
      <c r="UVJ54" s="516"/>
      <c r="UVK54" s="516"/>
      <c r="UVL54" s="516"/>
      <c r="UVM54" s="516"/>
      <c r="UVN54" s="516"/>
      <c r="UVO54" s="516"/>
      <c r="UVP54" s="516"/>
      <c r="UVQ54" s="516"/>
      <c r="UVR54" s="516"/>
      <c r="UVS54" s="516"/>
      <c r="UVT54" s="516"/>
      <c r="UVU54" s="516"/>
      <c r="UVV54" s="516"/>
      <c r="UVW54" s="516"/>
      <c r="UVX54" s="516"/>
      <c r="UVY54" s="516"/>
      <c r="UVZ54" s="516"/>
      <c r="UWA54" s="516"/>
      <c r="UWB54" s="516"/>
      <c r="UWC54" s="516"/>
      <c r="UWD54" s="516"/>
      <c r="UWE54" s="516"/>
      <c r="UWF54" s="516"/>
      <c r="UWG54" s="516"/>
      <c r="UWH54" s="516"/>
      <c r="UWI54" s="516"/>
      <c r="UWJ54" s="516"/>
      <c r="UWK54" s="516"/>
      <c r="UWL54" s="516"/>
      <c r="UWM54" s="516"/>
      <c r="UWN54" s="516"/>
      <c r="UWO54" s="516"/>
      <c r="UWP54" s="516"/>
      <c r="UWQ54" s="516"/>
      <c r="UWR54" s="516"/>
      <c r="UWS54" s="516"/>
      <c r="UWT54" s="516"/>
      <c r="UWU54" s="516"/>
      <c r="UWV54" s="516"/>
      <c r="UWW54" s="516"/>
      <c r="UWX54" s="516"/>
      <c r="UWY54" s="516"/>
      <c r="UWZ54" s="516"/>
      <c r="UXA54" s="516"/>
      <c r="UXB54" s="516"/>
      <c r="UXC54" s="516"/>
      <c r="UXD54" s="516"/>
      <c r="UXE54" s="516"/>
      <c r="UXF54" s="516"/>
      <c r="UXG54" s="516"/>
      <c r="UXH54" s="516"/>
      <c r="UXI54" s="516"/>
      <c r="UXJ54" s="516"/>
      <c r="UXK54" s="516"/>
      <c r="UXL54" s="516"/>
      <c r="UXM54" s="516"/>
      <c r="UXN54" s="516"/>
      <c r="UXO54" s="516"/>
      <c r="UXP54" s="516"/>
      <c r="UXQ54" s="516"/>
      <c r="UXR54" s="516"/>
      <c r="UXS54" s="516"/>
      <c r="UXT54" s="516"/>
      <c r="UXU54" s="516"/>
      <c r="UXV54" s="516"/>
      <c r="UXW54" s="516"/>
      <c r="UXX54" s="516"/>
      <c r="UXY54" s="516"/>
      <c r="UXZ54" s="516"/>
      <c r="UYA54" s="516"/>
      <c r="UYB54" s="516"/>
      <c r="UYC54" s="516"/>
      <c r="UYD54" s="516"/>
      <c r="UYE54" s="516"/>
      <c r="UYF54" s="516"/>
      <c r="UYG54" s="516"/>
      <c r="UYH54" s="516"/>
      <c r="UYI54" s="516"/>
      <c r="UYJ54" s="516"/>
      <c r="UYK54" s="516"/>
      <c r="UYL54" s="516"/>
      <c r="UYM54" s="516"/>
      <c r="UYN54" s="516"/>
      <c r="UYO54" s="516"/>
      <c r="UYP54" s="516"/>
      <c r="UYQ54" s="516"/>
      <c r="UYR54" s="516"/>
      <c r="UYS54" s="516"/>
      <c r="UYT54" s="516"/>
      <c r="UYU54" s="516"/>
      <c r="UYV54" s="516"/>
      <c r="UYW54" s="516"/>
      <c r="UYX54" s="516"/>
      <c r="UYY54" s="516"/>
      <c r="UYZ54" s="516"/>
      <c r="UZA54" s="516"/>
      <c r="UZB54" s="516"/>
      <c r="UZC54" s="516"/>
      <c r="UZD54" s="516"/>
      <c r="UZE54" s="516"/>
      <c r="UZF54" s="516"/>
      <c r="UZG54" s="516"/>
      <c r="UZH54" s="516"/>
      <c r="UZI54" s="516"/>
      <c r="UZJ54" s="516"/>
      <c r="UZK54" s="516"/>
      <c r="UZL54" s="516"/>
      <c r="UZM54" s="516"/>
      <c r="UZN54" s="516"/>
      <c r="UZO54" s="516"/>
      <c r="UZP54" s="516"/>
      <c r="UZQ54" s="516"/>
      <c r="UZR54" s="516"/>
      <c r="UZS54" s="516"/>
      <c r="UZT54" s="516"/>
      <c r="UZU54" s="516"/>
      <c r="UZV54" s="516"/>
      <c r="UZW54" s="516"/>
      <c r="UZX54" s="516"/>
      <c r="UZY54" s="516"/>
      <c r="UZZ54" s="516"/>
      <c r="VAA54" s="516"/>
      <c r="VAB54" s="516"/>
      <c r="VAC54" s="516"/>
      <c r="VAD54" s="516"/>
      <c r="VAE54" s="516"/>
      <c r="VAF54" s="516"/>
      <c r="VAG54" s="516"/>
      <c r="VAH54" s="516"/>
      <c r="VAI54" s="516"/>
      <c r="VAJ54" s="516"/>
      <c r="VAK54" s="516"/>
      <c r="VAL54" s="516"/>
      <c r="VAM54" s="516"/>
      <c r="VAN54" s="516"/>
      <c r="VAO54" s="516"/>
      <c r="VAP54" s="516"/>
      <c r="VAQ54" s="516"/>
      <c r="VAR54" s="516"/>
      <c r="VAS54" s="516"/>
      <c r="VAT54" s="516"/>
      <c r="VAU54" s="516"/>
      <c r="VAV54" s="516"/>
      <c r="VAW54" s="516"/>
      <c r="VAX54" s="516"/>
      <c r="VAY54" s="516"/>
      <c r="VAZ54" s="516"/>
      <c r="VBA54" s="516"/>
      <c r="VBB54" s="516"/>
      <c r="VBC54" s="516"/>
      <c r="VBD54" s="516"/>
      <c r="VBE54" s="516"/>
      <c r="VBF54" s="516"/>
      <c r="VBG54" s="516"/>
      <c r="VBH54" s="516"/>
      <c r="VBI54" s="516"/>
      <c r="VBJ54" s="516"/>
      <c r="VBK54" s="516"/>
      <c r="VBL54" s="516"/>
      <c r="VBM54" s="516"/>
      <c r="VBN54" s="516"/>
      <c r="VBO54" s="516"/>
      <c r="VBP54" s="516"/>
      <c r="VBQ54" s="516"/>
      <c r="VBR54" s="516"/>
      <c r="VBS54" s="516"/>
      <c r="VBT54" s="516"/>
      <c r="VBU54" s="516"/>
      <c r="VBV54" s="516"/>
      <c r="VBW54" s="516"/>
      <c r="VBX54" s="516"/>
      <c r="VBY54" s="516"/>
      <c r="VBZ54" s="516"/>
      <c r="VCA54" s="516"/>
      <c r="VCB54" s="516"/>
      <c r="VCC54" s="516"/>
      <c r="VCD54" s="516"/>
      <c r="VCE54" s="516"/>
      <c r="VCF54" s="516"/>
      <c r="VCG54" s="516"/>
      <c r="VCH54" s="516"/>
      <c r="VCI54" s="516"/>
      <c r="VCJ54" s="516"/>
      <c r="VCK54" s="516"/>
      <c r="VCL54" s="516"/>
      <c r="VCM54" s="516"/>
      <c r="VCN54" s="516"/>
      <c r="VCO54" s="516"/>
      <c r="VCP54" s="516"/>
      <c r="VCQ54" s="516"/>
      <c r="VCR54" s="516"/>
      <c r="VCS54" s="516"/>
      <c r="VCT54" s="516"/>
      <c r="VCU54" s="516"/>
      <c r="VCV54" s="516"/>
      <c r="VCW54" s="516"/>
      <c r="VCX54" s="516"/>
      <c r="VCY54" s="516"/>
      <c r="VCZ54" s="516"/>
      <c r="VDA54" s="516"/>
      <c r="VDB54" s="516"/>
      <c r="VDC54" s="516"/>
      <c r="VDD54" s="516"/>
      <c r="VDE54" s="516"/>
      <c r="VDF54" s="516"/>
      <c r="VDG54" s="516"/>
      <c r="VDH54" s="516"/>
      <c r="VDI54" s="516"/>
      <c r="VDJ54" s="516"/>
      <c r="VDK54" s="516"/>
      <c r="VDL54" s="516"/>
      <c r="VDM54" s="516"/>
      <c r="VDN54" s="516"/>
      <c r="VDO54" s="516"/>
      <c r="VDP54" s="516"/>
      <c r="VDQ54" s="516"/>
      <c r="VDR54" s="516"/>
      <c r="VDS54" s="516"/>
      <c r="VDT54" s="516"/>
      <c r="VDU54" s="516"/>
      <c r="VDV54" s="516"/>
      <c r="VDW54" s="516"/>
      <c r="VDX54" s="516"/>
      <c r="VDY54" s="516"/>
      <c r="VDZ54" s="516"/>
      <c r="VEA54" s="516"/>
      <c r="VEB54" s="516"/>
      <c r="VEC54" s="516"/>
      <c r="VED54" s="516"/>
      <c r="VEE54" s="516"/>
      <c r="VEF54" s="516"/>
      <c r="VEG54" s="516"/>
      <c r="VEH54" s="516"/>
      <c r="VEI54" s="516"/>
      <c r="VEJ54" s="516"/>
      <c r="VEK54" s="516"/>
      <c r="VEL54" s="516"/>
      <c r="VEM54" s="516"/>
      <c r="VEN54" s="516"/>
      <c r="VEO54" s="516"/>
      <c r="VEP54" s="516"/>
      <c r="VEQ54" s="516"/>
      <c r="VER54" s="516"/>
      <c r="VES54" s="516"/>
      <c r="VET54" s="516"/>
      <c r="VEU54" s="516"/>
      <c r="VEV54" s="516"/>
      <c r="VEW54" s="516"/>
      <c r="VEX54" s="516"/>
      <c r="VEY54" s="516"/>
      <c r="VEZ54" s="516"/>
      <c r="VFA54" s="516"/>
      <c r="VFB54" s="516"/>
      <c r="VFC54" s="516"/>
      <c r="VFD54" s="516"/>
      <c r="VFE54" s="516"/>
      <c r="VFF54" s="516"/>
      <c r="VFG54" s="516"/>
      <c r="VFH54" s="516"/>
      <c r="VFI54" s="516"/>
      <c r="VFJ54" s="516"/>
      <c r="VFK54" s="516"/>
      <c r="VFL54" s="516"/>
      <c r="VFM54" s="516"/>
      <c r="VFN54" s="516"/>
      <c r="VFO54" s="516"/>
      <c r="VFP54" s="516"/>
      <c r="VFQ54" s="516"/>
      <c r="VFR54" s="516"/>
      <c r="VFS54" s="516"/>
      <c r="VFT54" s="516"/>
      <c r="VFU54" s="516"/>
      <c r="VFV54" s="516"/>
      <c r="VFW54" s="516"/>
      <c r="VFX54" s="516"/>
      <c r="VFY54" s="516"/>
      <c r="VFZ54" s="516"/>
      <c r="VGA54" s="516"/>
      <c r="VGB54" s="516"/>
      <c r="VGC54" s="516"/>
      <c r="VGD54" s="516"/>
      <c r="VGE54" s="516"/>
      <c r="VGF54" s="516"/>
      <c r="VGG54" s="516"/>
      <c r="VGH54" s="516"/>
      <c r="VGI54" s="516"/>
      <c r="VGJ54" s="516"/>
      <c r="VGK54" s="516"/>
      <c r="VGL54" s="516"/>
      <c r="VGM54" s="516"/>
      <c r="VGN54" s="516"/>
      <c r="VGO54" s="516"/>
      <c r="VGP54" s="516"/>
      <c r="VGQ54" s="516"/>
      <c r="VGR54" s="516"/>
      <c r="VGS54" s="516"/>
      <c r="VGT54" s="516"/>
      <c r="VGU54" s="516"/>
      <c r="VGV54" s="516"/>
      <c r="VGW54" s="516"/>
      <c r="VGX54" s="516"/>
      <c r="VGY54" s="516"/>
      <c r="VGZ54" s="516"/>
      <c r="VHA54" s="516"/>
      <c r="VHB54" s="516"/>
      <c r="VHC54" s="516"/>
      <c r="VHD54" s="516"/>
      <c r="VHE54" s="516"/>
      <c r="VHF54" s="516"/>
      <c r="VHG54" s="516"/>
      <c r="VHH54" s="516"/>
      <c r="VHI54" s="516"/>
      <c r="VHJ54" s="516"/>
      <c r="VHK54" s="516"/>
      <c r="VHL54" s="516"/>
      <c r="VHM54" s="516"/>
      <c r="VHN54" s="516"/>
      <c r="VHO54" s="516"/>
      <c r="VHP54" s="516"/>
      <c r="VHQ54" s="516"/>
      <c r="VHR54" s="516"/>
      <c r="VHS54" s="516"/>
      <c r="VHT54" s="516"/>
      <c r="VHU54" s="516"/>
      <c r="VHV54" s="516"/>
      <c r="VHW54" s="516"/>
      <c r="VHX54" s="516"/>
      <c r="VHY54" s="516"/>
      <c r="VHZ54" s="516"/>
      <c r="VIA54" s="516"/>
      <c r="VIB54" s="516"/>
      <c r="VIC54" s="516"/>
      <c r="VID54" s="516"/>
      <c r="VIE54" s="516"/>
      <c r="VIF54" s="516"/>
      <c r="VIG54" s="516"/>
      <c r="VIH54" s="516"/>
      <c r="VII54" s="516"/>
      <c r="VIJ54" s="516"/>
      <c r="VIK54" s="516"/>
      <c r="VIL54" s="516"/>
      <c r="VIM54" s="516"/>
      <c r="VIN54" s="516"/>
      <c r="VIO54" s="516"/>
      <c r="VIP54" s="516"/>
      <c r="VIQ54" s="516"/>
      <c r="VIR54" s="516"/>
      <c r="VIS54" s="516"/>
      <c r="VIT54" s="516"/>
      <c r="VIU54" s="516"/>
      <c r="VIV54" s="516"/>
      <c r="VIW54" s="516"/>
      <c r="VIX54" s="516"/>
      <c r="VIY54" s="516"/>
      <c r="VIZ54" s="516"/>
      <c r="VJA54" s="516"/>
      <c r="VJB54" s="516"/>
      <c r="VJC54" s="516"/>
      <c r="VJD54" s="516"/>
      <c r="VJE54" s="516"/>
      <c r="VJF54" s="516"/>
      <c r="VJG54" s="516"/>
      <c r="VJH54" s="516"/>
      <c r="VJI54" s="516"/>
      <c r="VJJ54" s="516"/>
      <c r="VJK54" s="516"/>
      <c r="VJL54" s="516"/>
      <c r="VJM54" s="516"/>
      <c r="VJN54" s="516"/>
      <c r="VJO54" s="516"/>
      <c r="VJP54" s="516"/>
      <c r="VJQ54" s="516"/>
      <c r="VJR54" s="516"/>
      <c r="VJS54" s="516"/>
      <c r="VJT54" s="516"/>
      <c r="VJU54" s="516"/>
      <c r="VJV54" s="516"/>
      <c r="VJW54" s="516"/>
      <c r="VJX54" s="516"/>
      <c r="VJY54" s="516"/>
      <c r="VJZ54" s="516"/>
      <c r="VKA54" s="516"/>
      <c r="VKB54" s="516"/>
      <c r="VKC54" s="516"/>
      <c r="VKD54" s="516"/>
      <c r="VKE54" s="516"/>
      <c r="VKF54" s="516"/>
      <c r="VKG54" s="516"/>
      <c r="VKH54" s="516"/>
      <c r="VKI54" s="516"/>
      <c r="VKJ54" s="516"/>
      <c r="VKK54" s="516"/>
      <c r="VKL54" s="516"/>
      <c r="VKM54" s="516"/>
      <c r="VKN54" s="516"/>
      <c r="VKO54" s="516"/>
      <c r="VKP54" s="516"/>
      <c r="VKQ54" s="516"/>
      <c r="VKR54" s="516"/>
      <c r="VKS54" s="516"/>
      <c r="VKT54" s="516"/>
      <c r="VKU54" s="516"/>
      <c r="VKV54" s="516"/>
      <c r="VKW54" s="516"/>
      <c r="VKX54" s="516"/>
      <c r="VKY54" s="516"/>
      <c r="VKZ54" s="516"/>
      <c r="VLA54" s="516"/>
      <c r="VLB54" s="516"/>
      <c r="VLC54" s="516"/>
      <c r="VLD54" s="516"/>
      <c r="VLE54" s="516"/>
      <c r="VLF54" s="516"/>
      <c r="VLG54" s="516"/>
      <c r="VLH54" s="516"/>
      <c r="VLI54" s="516"/>
      <c r="VLJ54" s="516"/>
      <c r="VLK54" s="516"/>
      <c r="VLL54" s="516"/>
      <c r="VLM54" s="516"/>
      <c r="VLN54" s="516"/>
      <c r="VLO54" s="516"/>
      <c r="VLP54" s="516"/>
      <c r="VLQ54" s="516"/>
      <c r="VLR54" s="516"/>
      <c r="VLS54" s="516"/>
      <c r="VLT54" s="516"/>
      <c r="VLU54" s="516"/>
      <c r="VLV54" s="516"/>
      <c r="VLW54" s="516"/>
      <c r="VLX54" s="516"/>
      <c r="VLY54" s="516"/>
      <c r="VLZ54" s="516"/>
      <c r="VMA54" s="516"/>
      <c r="VMB54" s="516"/>
      <c r="VMC54" s="516"/>
      <c r="VMD54" s="516"/>
      <c r="VME54" s="516"/>
      <c r="VMF54" s="516"/>
      <c r="VMG54" s="516"/>
      <c r="VMH54" s="516"/>
      <c r="VMI54" s="516"/>
      <c r="VMJ54" s="516"/>
      <c r="VMK54" s="516"/>
      <c r="VML54" s="516"/>
      <c r="VMM54" s="516"/>
      <c r="VMN54" s="516"/>
      <c r="VMO54" s="516"/>
      <c r="VMP54" s="516"/>
      <c r="VMQ54" s="516"/>
      <c r="VMR54" s="516"/>
      <c r="VMS54" s="516"/>
      <c r="VMT54" s="516"/>
      <c r="VMU54" s="516"/>
      <c r="VMV54" s="516"/>
      <c r="VMW54" s="516"/>
      <c r="VMX54" s="516"/>
      <c r="VMY54" s="516"/>
      <c r="VMZ54" s="516"/>
      <c r="VNA54" s="516"/>
      <c r="VNB54" s="516"/>
      <c r="VNC54" s="516"/>
      <c r="VND54" s="516"/>
      <c r="VNE54" s="516"/>
      <c r="VNF54" s="516"/>
      <c r="VNG54" s="516"/>
      <c r="VNH54" s="516"/>
      <c r="VNI54" s="516"/>
      <c r="VNJ54" s="516"/>
      <c r="VNK54" s="516"/>
      <c r="VNL54" s="516"/>
      <c r="VNM54" s="516"/>
      <c r="VNN54" s="516"/>
      <c r="VNO54" s="516"/>
      <c r="VNP54" s="516"/>
      <c r="VNQ54" s="516"/>
      <c r="VNR54" s="516"/>
      <c r="VNS54" s="516"/>
      <c r="VNT54" s="516"/>
      <c r="VNU54" s="516"/>
      <c r="VNV54" s="516"/>
      <c r="VNW54" s="516"/>
      <c r="VNX54" s="516"/>
      <c r="VNY54" s="516"/>
      <c r="VNZ54" s="516"/>
      <c r="VOA54" s="516"/>
      <c r="VOB54" s="516"/>
      <c r="VOC54" s="516"/>
      <c r="VOD54" s="516"/>
      <c r="VOE54" s="516"/>
      <c r="VOF54" s="516"/>
      <c r="VOG54" s="516"/>
      <c r="VOH54" s="516"/>
      <c r="VOI54" s="516"/>
      <c r="VOJ54" s="516"/>
      <c r="VOK54" s="516"/>
      <c r="VOL54" s="516"/>
      <c r="VOM54" s="516"/>
      <c r="VON54" s="516"/>
      <c r="VOO54" s="516"/>
      <c r="VOP54" s="516"/>
      <c r="VOQ54" s="516"/>
      <c r="VOR54" s="516"/>
      <c r="VOS54" s="516"/>
      <c r="VOT54" s="516"/>
      <c r="VOU54" s="516"/>
      <c r="VOV54" s="516"/>
      <c r="VOW54" s="516"/>
      <c r="VOX54" s="516"/>
      <c r="VOY54" s="516"/>
      <c r="VOZ54" s="516"/>
      <c r="VPA54" s="516"/>
      <c r="VPB54" s="516"/>
      <c r="VPC54" s="516"/>
      <c r="VPD54" s="516"/>
      <c r="VPE54" s="516"/>
      <c r="VPF54" s="516"/>
      <c r="VPG54" s="516"/>
      <c r="VPH54" s="516"/>
      <c r="VPI54" s="516"/>
      <c r="VPJ54" s="516"/>
      <c r="VPK54" s="516"/>
      <c r="VPL54" s="516"/>
      <c r="VPM54" s="516"/>
      <c r="VPN54" s="516"/>
      <c r="VPO54" s="516"/>
      <c r="VPP54" s="516"/>
      <c r="VPQ54" s="516"/>
      <c r="VPR54" s="516"/>
      <c r="VPS54" s="516"/>
      <c r="VPT54" s="516"/>
      <c r="VPU54" s="516"/>
      <c r="VPV54" s="516"/>
      <c r="VPW54" s="516"/>
      <c r="VPX54" s="516"/>
      <c r="VPY54" s="516"/>
      <c r="VPZ54" s="516"/>
      <c r="VQA54" s="516"/>
      <c r="VQB54" s="516"/>
      <c r="VQC54" s="516"/>
      <c r="VQD54" s="516"/>
      <c r="VQE54" s="516"/>
      <c r="VQF54" s="516"/>
      <c r="VQG54" s="516"/>
      <c r="VQH54" s="516"/>
      <c r="VQI54" s="516"/>
      <c r="VQJ54" s="516"/>
      <c r="VQK54" s="516"/>
      <c r="VQL54" s="516"/>
      <c r="VQM54" s="516"/>
      <c r="VQN54" s="516"/>
      <c r="VQO54" s="516"/>
      <c r="VQP54" s="516"/>
      <c r="VQQ54" s="516"/>
      <c r="VQR54" s="516"/>
      <c r="VQS54" s="516"/>
      <c r="VQT54" s="516"/>
      <c r="VQU54" s="516"/>
      <c r="VQV54" s="516"/>
      <c r="VQW54" s="516"/>
      <c r="VQX54" s="516"/>
      <c r="VQY54" s="516"/>
      <c r="VQZ54" s="516"/>
      <c r="VRA54" s="516"/>
      <c r="VRB54" s="516"/>
      <c r="VRC54" s="516"/>
      <c r="VRD54" s="516"/>
      <c r="VRE54" s="516"/>
      <c r="VRF54" s="516"/>
      <c r="VRG54" s="516"/>
      <c r="VRH54" s="516"/>
      <c r="VRI54" s="516"/>
      <c r="VRJ54" s="516"/>
      <c r="VRK54" s="516"/>
      <c r="VRL54" s="516"/>
      <c r="VRM54" s="516"/>
      <c r="VRN54" s="516"/>
      <c r="VRO54" s="516"/>
      <c r="VRP54" s="516"/>
      <c r="VRQ54" s="516"/>
      <c r="VRR54" s="516"/>
      <c r="VRS54" s="516"/>
      <c r="VRT54" s="516"/>
      <c r="VRU54" s="516"/>
      <c r="VRV54" s="516"/>
      <c r="VRW54" s="516"/>
      <c r="VRX54" s="516"/>
      <c r="VRY54" s="516"/>
      <c r="VRZ54" s="516"/>
      <c r="VSA54" s="516"/>
      <c r="VSB54" s="516"/>
      <c r="VSC54" s="516"/>
      <c r="VSD54" s="516"/>
      <c r="VSE54" s="516"/>
      <c r="VSF54" s="516"/>
      <c r="VSG54" s="516"/>
      <c r="VSH54" s="516"/>
      <c r="VSI54" s="516"/>
      <c r="VSJ54" s="516"/>
      <c r="VSK54" s="516"/>
      <c r="VSL54" s="516"/>
      <c r="VSM54" s="516"/>
      <c r="VSN54" s="516"/>
      <c r="VSO54" s="516"/>
      <c r="VSP54" s="516"/>
      <c r="VSQ54" s="516"/>
      <c r="VSR54" s="516"/>
      <c r="VSS54" s="516"/>
      <c r="VST54" s="516"/>
      <c r="VSU54" s="516"/>
      <c r="VSV54" s="516"/>
      <c r="VSW54" s="516"/>
      <c r="VSX54" s="516"/>
      <c r="VSY54" s="516"/>
      <c r="VSZ54" s="516"/>
      <c r="VTA54" s="516"/>
      <c r="VTB54" s="516"/>
      <c r="VTC54" s="516"/>
      <c r="VTD54" s="516"/>
      <c r="VTE54" s="516"/>
      <c r="VTF54" s="516"/>
      <c r="VTG54" s="516"/>
      <c r="VTH54" s="516"/>
      <c r="VTI54" s="516"/>
      <c r="VTJ54" s="516"/>
      <c r="VTK54" s="516"/>
      <c r="VTL54" s="516"/>
      <c r="VTM54" s="516"/>
      <c r="VTN54" s="516"/>
      <c r="VTO54" s="516"/>
      <c r="VTP54" s="516"/>
      <c r="VTQ54" s="516"/>
      <c r="VTR54" s="516"/>
      <c r="VTS54" s="516"/>
      <c r="VTT54" s="516"/>
      <c r="VTU54" s="516"/>
      <c r="VTV54" s="516"/>
      <c r="VTW54" s="516"/>
      <c r="VTX54" s="516"/>
      <c r="VTY54" s="516"/>
      <c r="VTZ54" s="516"/>
      <c r="VUA54" s="516"/>
      <c r="VUB54" s="516"/>
      <c r="VUC54" s="516"/>
      <c r="VUD54" s="516"/>
      <c r="VUE54" s="516"/>
      <c r="VUF54" s="516"/>
      <c r="VUG54" s="516"/>
      <c r="VUH54" s="516"/>
      <c r="VUI54" s="516"/>
      <c r="VUJ54" s="516"/>
      <c r="VUK54" s="516"/>
      <c r="VUL54" s="516"/>
      <c r="VUM54" s="516"/>
      <c r="VUN54" s="516"/>
      <c r="VUO54" s="516"/>
      <c r="VUP54" s="516"/>
      <c r="VUQ54" s="516"/>
      <c r="VUR54" s="516"/>
      <c r="VUS54" s="516"/>
      <c r="VUT54" s="516"/>
      <c r="VUU54" s="516"/>
      <c r="VUV54" s="516"/>
      <c r="VUW54" s="516"/>
      <c r="VUX54" s="516"/>
      <c r="VUY54" s="516"/>
      <c r="VUZ54" s="516"/>
      <c r="VVA54" s="516"/>
      <c r="VVB54" s="516"/>
      <c r="VVC54" s="516"/>
      <c r="VVD54" s="516"/>
      <c r="VVE54" s="516"/>
      <c r="VVF54" s="516"/>
      <c r="VVG54" s="516"/>
      <c r="VVH54" s="516"/>
      <c r="VVI54" s="516"/>
      <c r="VVJ54" s="516"/>
      <c r="VVK54" s="516"/>
      <c r="VVL54" s="516"/>
      <c r="VVM54" s="516"/>
      <c r="VVN54" s="516"/>
      <c r="VVO54" s="516"/>
      <c r="VVP54" s="516"/>
      <c r="VVQ54" s="516"/>
      <c r="VVR54" s="516"/>
      <c r="VVS54" s="516"/>
      <c r="VVT54" s="516"/>
      <c r="VVU54" s="516"/>
      <c r="VVV54" s="516"/>
      <c r="VVW54" s="516"/>
      <c r="VVX54" s="516"/>
      <c r="VVY54" s="516"/>
      <c r="VVZ54" s="516"/>
      <c r="VWA54" s="516"/>
      <c r="VWB54" s="516"/>
      <c r="VWC54" s="516"/>
      <c r="VWD54" s="516"/>
      <c r="VWE54" s="516"/>
      <c r="VWF54" s="516"/>
      <c r="VWG54" s="516"/>
      <c r="VWH54" s="516"/>
      <c r="VWI54" s="516"/>
      <c r="VWJ54" s="516"/>
      <c r="VWK54" s="516"/>
      <c r="VWL54" s="516"/>
      <c r="VWM54" s="516"/>
      <c r="VWN54" s="516"/>
      <c r="VWO54" s="516"/>
      <c r="VWP54" s="516"/>
      <c r="VWQ54" s="516"/>
      <c r="VWR54" s="516"/>
      <c r="VWS54" s="516"/>
      <c r="VWT54" s="516"/>
      <c r="VWU54" s="516"/>
      <c r="VWV54" s="516"/>
      <c r="VWW54" s="516"/>
      <c r="VWX54" s="516"/>
      <c r="VWY54" s="516"/>
      <c r="VWZ54" s="516"/>
      <c r="VXA54" s="516"/>
      <c r="VXB54" s="516"/>
      <c r="VXC54" s="516"/>
      <c r="VXD54" s="516"/>
      <c r="VXE54" s="516"/>
      <c r="VXF54" s="516"/>
      <c r="VXG54" s="516"/>
      <c r="VXH54" s="516"/>
      <c r="VXI54" s="516"/>
      <c r="VXJ54" s="516"/>
      <c r="VXK54" s="516"/>
      <c r="VXL54" s="516"/>
      <c r="VXM54" s="516"/>
      <c r="VXN54" s="516"/>
      <c r="VXO54" s="516"/>
      <c r="VXP54" s="516"/>
      <c r="VXQ54" s="516"/>
      <c r="VXR54" s="516"/>
      <c r="VXS54" s="516"/>
      <c r="VXT54" s="516"/>
      <c r="VXU54" s="516"/>
      <c r="VXV54" s="516"/>
      <c r="VXW54" s="516"/>
      <c r="VXX54" s="516"/>
      <c r="VXY54" s="516"/>
      <c r="VXZ54" s="516"/>
      <c r="VYA54" s="516"/>
      <c r="VYB54" s="516"/>
      <c r="VYC54" s="516"/>
      <c r="VYD54" s="516"/>
      <c r="VYE54" s="516"/>
      <c r="VYF54" s="516"/>
      <c r="VYG54" s="516"/>
      <c r="VYH54" s="516"/>
      <c r="VYI54" s="516"/>
      <c r="VYJ54" s="516"/>
      <c r="VYK54" s="516"/>
      <c r="VYL54" s="516"/>
      <c r="VYM54" s="516"/>
      <c r="VYN54" s="516"/>
      <c r="VYO54" s="516"/>
      <c r="VYP54" s="516"/>
      <c r="VYQ54" s="516"/>
      <c r="VYR54" s="516"/>
      <c r="VYS54" s="516"/>
      <c r="VYT54" s="516"/>
      <c r="VYU54" s="516"/>
      <c r="VYV54" s="516"/>
      <c r="VYW54" s="516"/>
      <c r="VYX54" s="516"/>
      <c r="VYY54" s="516"/>
      <c r="VYZ54" s="516"/>
      <c r="VZA54" s="516"/>
      <c r="VZB54" s="516"/>
      <c r="VZC54" s="516"/>
      <c r="VZD54" s="516"/>
      <c r="VZE54" s="516"/>
      <c r="VZF54" s="516"/>
      <c r="VZG54" s="516"/>
      <c r="VZH54" s="516"/>
      <c r="VZI54" s="516"/>
      <c r="VZJ54" s="516"/>
      <c r="VZK54" s="516"/>
      <c r="VZL54" s="516"/>
      <c r="VZM54" s="516"/>
      <c r="VZN54" s="516"/>
      <c r="VZO54" s="516"/>
      <c r="VZP54" s="516"/>
      <c r="VZQ54" s="516"/>
      <c r="VZR54" s="516"/>
      <c r="VZS54" s="516"/>
      <c r="VZT54" s="516"/>
      <c r="VZU54" s="516"/>
      <c r="VZV54" s="516"/>
      <c r="VZW54" s="516"/>
      <c r="VZX54" s="516"/>
      <c r="VZY54" s="516"/>
      <c r="VZZ54" s="516"/>
      <c r="WAA54" s="516"/>
      <c r="WAB54" s="516"/>
      <c r="WAC54" s="516"/>
      <c r="WAD54" s="516"/>
      <c r="WAE54" s="516"/>
      <c r="WAF54" s="516"/>
      <c r="WAG54" s="516"/>
      <c r="WAH54" s="516"/>
      <c r="WAI54" s="516"/>
      <c r="WAJ54" s="516"/>
      <c r="WAK54" s="516"/>
      <c r="WAL54" s="516"/>
      <c r="WAM54" s="516"/>
      <c r="WAN54" s="516"/>
      <c r="WAO54" s="516"/>
      <c r="WAP54" s="516"/>
      <c r="WAQ54" s="516"/>
      <c r="WAR54" s="516"/>
      <c r="WAS54" s="516"/>
      <c r="WAT54" s="516"/>
      <c r="WAU54" s="516"/>
      <c r="WAV54" s="516"/>
      <c r="WAW54" s="516"/>
      <c r="WAX54" s="516"/>
      <c r="WAY54" s="516"/>
      <c r="WAZ54" s="516"/>
      <c r="WBA54" s="516"/>
      <c r="WBB54" s="516"/>
      <c r="WBC54" s="516"/>
      <c r="WBD54" s="516"/>
      <c r="WBE54" s="516"/>
      <c r="WBF54" s="516"/>
      <c r="WBG54" s="516"/>
      <c r="WBH54" s="516"/>
      <c r="WBI54" s="516"/>
      <c r="WBJ54" s="516"/>
      <c r="WBK54" s="516"/>
      <c r="WBL54" s="516"/>
      <c r="WBM54" s="516"/>
      <c r="WBN54" s="516"/>
      <c r="WBO54" s="516"/>
      <c r="WBP54" s="516"/>
      <c r="WBQ54" s="516"/>
      <c r="WBR54" s="516"/>
      <c r="WBS54" s="516"/>
      <c r="WBT54" s="516"/>
      <c r="WBU54" s="516"/>
      <c r="WBV54" s="516"/>
      <c r="WBW54" s="516"/>
      <c r="WBX54" s="516"/>
      <c r="WBY54" s="516"/>
      <c r="WBZ54" s="516"/>
      <c r="WCA54" s="516"/>
      <c r="WCB54" s="516"/>
      <c r="WCC54" s="516"/>
      <c r="WCD54" s="516"/>
      <c r="WCE54" s="516"/>
      <c r="WCF54" s="516"/>
      <c r="WCG54" s="516"/>
      <c r="WCH54" s="516"/>
      <c r="WCI54" s="516"/>
      <c r="WCJ54" s="516"/>
      <c r="WCK54" s="516"/>
      <c r="WCL54" s="516"/>
      <c r="WCM54" s="516"/>
      <c r="WCN54" s="516"/>
      <c r="WCO54" s="516"/>
      <c r="WCP54" s="516"/>
      <c r="WCQ54" s="516"/>
      <c r="WCR54" s="516"/>
      <c r="WCS54" s="516"/>
      <c r="WCT54" s="516"/>
      <c r="WCU54" s="516"/>
      <c r="WCV54" s="516"/>
      <c r="WCW54" s="516"/>
      <c r="WCX54" s="516"/>
      <c r="WCY54" s="516"/>
      <c r="WCZ54" s="516"/>
      <c r="WDA54" s="516"/>
      <c r="WDB54" s="516"/>
      <c r="WDC54" s="516"/>
      <c r="WDD54" s="516"/>
      <c r="WDE54" s="516"/>
      <c r="WDF54" s="516"/>
      <c r="WDG54" s="516"/>
      <c r="WDH54" s="516"/>
      <c r="WDI54" s="516"/>
      <c r="WDJ54" s="516"/>
      <c r="WDK54" s="516"/>
      <c r="WDL54" s="516"/>
      <c r="WDM54" s="516"/>
      <c r="WDN54" s="516"/>
      <c r="WDO54" s="516"/>
      <c r="WDP54" s="516"/>
      <c r="WDQ54" s="516"/>
      <c r="WDR54" s="516"/>
      <c r="WDS54" s="516"/>
      <c r="WDT54" s="516"/>
      <c r="WDU54" s="516"/>
      <c r="WDV54" s="516"/>
      <c r="WDW54" s="516"/>
      <c r="WDX54" s="516"/>
      <c r="WDY54" s="516"/>
      <c r="WDZ54" s="516"/>
      <c r="WEA54" s="516"/>
      <c r="WEB54" s="516"/>
      <c r="WEC54" s="516"/>
      <c r="WED54" s="516"/>
      <c r="WEE54" s="516"/>
      <c r="WEF54" s="516"/>
      <c r="WEG54" s="516"/>
      <c r="WEH54" s="516"/>
      <c r="WEI54" s="516"/>
      <c r="WEJ54" s="516"/>
      <c r="WEK54" s="516"/>
      <c r="WEL54" s="516"/>
      <c r="WEM54" s="516"/>
      <c r="WEN54" s="516"/>
      <c r="WEO54" s="516"/>
      <c r="WEP54" s="516"/>
      <c r="WEQ54" s="516"/>
      <c r="WER54" s="516"/>
      <c r="WES54" s="516"/>
      <c r="WET54" s="516"/>
      <c r="WEU54" s="516"/>
      <c r="WEV54" s="516"/>
      <c r="WEW54" s="516"/>
      <c r="WEX54" s="516"/>
      <c r="WEY54" s="516"/>
      <c r="WEZ54" s="516"/>
      <c r="WFA54" s="516"/>
      <c r="WFB54" s="516"/>
      <c r="WFC54" s="516"/>
      <c r="WFD54" s="516"/>
      <c r="WFE54" s="516"/>
      <c r="WFF54" s="516"/>
      <c r="WFG54" s="516"/>
      <c r="WFH54" s="516"/>
      <c r="WFI54" s="516"/>
      <c r="WFJ54" s="516"/>
      <c r="WFK54" s="516"/>
      <c r="WFL54" s="516"/>
      <c r="WFM54" s="516"/>
      <c r="WFN54" s="516"/>
      <c r="WFO54" s="516"/>
      <c r="WFP54" s="516"/>
      <c r="WFQ54" s="516"/>
      <c r="WFR54" s="516"/>
      <c r="WFS54" s="516"/>
      <c r="WFT54" s="516"/>
      <c r="WFU54" s="516"/>
      <c r="WFV54" s="516"/>
      <c r="WFW54" s="516"/>
      <c r="WFX54" s="516"/>
      <c r="WFY54" s="516"/>
      <c r="WFZ54" s="516"/>
      <c r="WGA54" s="516"/>
      <c r="WGB54" s="516"/>
      <c r="WGC54" s="516"/>
      <c r="WGD54" s="516"/>
      <c r="WGE54" s="516"/>
      <c r="WGF54" s="516"/>
      <c r="WGG54" s="516"/>
      <c r="WGH54" s="516"/>
      <c r="WGI54" s="516"/>
      <c r="WGJ54" s="516"/>
      <c r="WGK54" s="516"/>
      <c r="WGL54" s="516"/>
      <c r="WGM54" s="516"/>
      <c r="WGN54" s="516"/>
      <c r="WGO54" s="516"/>
      <c r="WGP54" s="516"/>
      <c r="WGQ54" s="516"/>
      <c r="WGR54" s="516"/>
      <c r="WGS54" s="516"/>
      <c r="WGT54" s="516"/>
      <c r="WGU54" s="516"/>
      <c r="WGV54" s="516"/>
      <c r="WGW54" s="516"/>
      <c r="WGX54" s="516"/>
      <c r="WGY54" s="516"/>
      <c r="WGZ54" s="516"/>
      <c r="WHA54" s="516"/>
      <c r="WHB54" s="516"/>
      <c r="WHC54" s="516"/>
      <c r="WHD54" s="516"/>
      <c r="WHE54" s="516"/>
      <c r="WHF54" s="516"/>
      <c r="WHG54" s="516"/>
      <c r="WHH54" s="516"/>
      <c r="WHI54" s="516"/>
      <c r="WHJ54" s="516"/>
      <c r="WHK54" s="516"/>
      <c r="WHL54" s="516"/>
      <c r="WHM54" s="516"/>
      <c r="WHN54" s="516"/>
      <c r="WHO54" s="516"/>
      <c r="WHP54" s="516"/>
      <c r="WHQ54" s="516"/>
      <c r="WHR54" s="516"/>
      <c r="WHS54" s="516"/>
      <c r="WHT54" s="516"/>
      <c r="WHU54" s="516"/>
      <c r="WHV54" s="516"/>
      <c r="WHW54" s="516"/>
      <c r="WHX54" s="516"/>
      <c r="WHY54" s="516"/>
      <c r="WHZ54" s="516"/>
      <c r="WIA54" s="516"/>
      <c r="WIB54" s="516"/>
      <c r="WIC54" s="516"/>
      <c r="WID54" s="516"/>
      <c r="WIE54" s="516"/>
      <c r="WIF54" s="516"/>
      <c r="WIG54" s="516"/>
      <c r="WIH54" s="516"/>
      <c r="WII54" s="516"/>
      <c r="WIJ54" s="516"/>
      <c r="WIK54" s="516"/>
      <c r="WIL54" s="516"/>
      <c r="WIM54" s="516"/>
      <c r="WIN54" s="516"/>
      <c r="WIO54" s="516"/>
      <c r="WIP54" s="516"/>
      <c r="WIQ54" s="516"/>
      <c r="WIR54" s="516"/>
      <c r="WIS54" s="516"/>
      <c r="WIT54" s="516"/>
      <c r="WIU54" s="516"/>
      <c r="WIV54" s="516"/>
      <c r="WIW54" s="516"/>
      <c r="WIX54" s="516"/>
      <c r="WIY54" s="516"/>
      <c r="WIZ54" s="516"/>
      <c r="WJA54" s="516"/>
      <c r="WJB54" s="516"/>
      <c r="WJC54" s="516"/>
      <c r="WJD54" s="516"/>
      <c r="WJE54" s="516"/>
      <c r="WJF54" s="516"/>
      <c r="WJG54" s="516"/>
      <c r="WJH54" s="516"/>
      <c r="WJI54" s="516"/>
      <c r="WJJ54" s="516"/>
      <c r="WJK54" s="516"/>
      <c r="WJL54" s="516"/>
      <c r="WJM54" s="516"/>
      <c r="WJN54" s="516"/>
      <c r="WJO54" s="516"/>
      <c r="WJP54" s="516"/>
      <c r="WJQ54" s="516"/>
      <c r="WJR54" s="516"/>
      <c r="WJS54" s="516"/>
      <c r="WJT54" s="516"/>
      <c r="WJU54" s="516"/>
      <c r="WJV54" s="516"/>
      <c r="WJW54" s="516"/>
      <c r="WJX54" s="516"/>
      <c r="WJY54" s="516"/>
      <c r="WJZ54" s="516"/>
      <c r="WKA54" s="516"/>
      <c r="WKB54" s="516"/>
      <c r="WKC54" s="516"/>
      <c r="WKD54" s="516"/>
      <c r="WKE54" s="516"/>
      <c r="WKF54" s="516"/>
      <c r="WKG54" s="516"/>
      <c r="WKH54" s="516"/>
      <c r="WKI54" s="516"/>
      <c r="WKJ54" s="516"/>
      <c r="WKK54" s="516"/>
      <c r="WKL54" s="516"/>
      <c r="WKM54" s="516"/>
      <c r="WKN54" s="516"/>
      <c r="WKO54" s="516"/>
      <c r="WKP54" s="516"/>
      <c r="WKQ54" s="516"/>
      <c r="WKR54" s="516"/>
      <c r="WKS54" s="516"/>
      <c r="WKT54" s="516"/>
      <c r="WKU54" s="516"/>
      <c r="WKV54" s="516"/>
      <c r="WKW54" s="516"/>
      <c r="WKX54" s="516"/>
      <c r="WKY54" s="516"/>
      <c r="WKZ54" s="516"/>
      <c r="WLA54" s="516"/>
      <c r="WLB54" s="516"/>
      <c r="WLC54" s="516"/>
      <c r="WLD54" s="516"/>
      <c r="WLE54" s="516"/>
      <c r="WLF54" s="516"/>
      <c r="WLG54" s="516"/>
      <c r="WLH54" s="516"/>
      <c r="WLI54" s="516"/>
      <c r="WLJ54" s="516"/>
      <c r="WLK54" s="516"/>
      <c r="WLL54" s="516"/>
      <c r="WLM54" s="516"/>
      <c r="WLN54" s="516"/>
      <c r="WLO54" s="516"/>
      <c r="WLP54" s="516"/>
      <c r="WLQ54" s="516"/>
      <c r="WLR54" s="516"/>
      <c r="WLS54" s="516"/>
      <c r="WLT54" s="516"/>
      <c r="WLU54" s="516"/>
      <c r="WLV54" s="516"/>
      <c r="WLW54" s="516"/>
      <c r="WLX54" s="516"/>
      <c r="WLY54" s="516"/>
      <c r="WLZ54" s="516"/>
      <c r="WMA54" s="516"/>
      <c r="WMB54" s="516"/>
      <c r="WMC54" s="516"/>
      <c r="WMD54" s="516"/>
      <c r="WME54" s="516"/>
      <c r="WMF54" s="516"/>
      <c r="WMG54" s="516"/>
      <c r="WMH54" s="516"/>
      <c r="WMI54" s="516"/>
      <c r="WMJ54" s="516"/>
      <c r="WMK54" s="516"/>
      <c r="WML54" s="516"/>
      <c r="WMM54" s="516"/>
      <c r="WMN54" s="516"/>
      <c r="WMO54" s="516"/>
      <c r="WMP54" s="516"/>
      <c r="WMQ54" s="516"/>
      <c r="WMR54" s="516"/>
      <c r="WMS54" s="516"/>
      <c r="WMT54" s="516"/>
      <c r="WMU54" s="516"/>
      <c r="WMV54" s="516"/>
      <c r="WMW54" s="516"/>
      <c r="WMX54" s="516"/>
      <c r="WMY54" s="516"/>
      <c r="WMZ54" s="516"/>
      <c r="WNA54" s="516"/>
      <c r="WNB54" s="516"/>
      <c r="WNC54" s="516"/>
      <c r="WND54" s="516"/>
      <c r="WNE54" s="516"/>
      <c r="WNF54" s="516"/>
      <c r="WNG54" s="516"/>
      <c r="WNH54" s="516"/>
      <c r="WNI54" s="516"/>
      <c r="WNJ54" s="516"/>
      <c r="WNK54" s="516"/>
      <c r="WNL54" s="516"/>
      <c r="WNM54" s="516"/>
      <c r="WNN54" s="516"/>
      <c r="WNO54" s="516"/>
      <c r="WNP54" s="516"/>
      <c r="WNQ54" s="516"/>
      <c r="WNR54" s="516"/>
      <c r="WNS54" s="516"/>
      <c r="WNT54" s="516"/>
      <c r="WNU54" s="516"/>
      <c r="WNV54" s="516"/>
      <c r="WNW54" s="516"/>
      <c r="WNX54" s="516"/>
      <c r="WNY54" s="516"/>
      <c r="WNZ54" s="516"/>
      <c r="WOA54" s="516"/>
      <c r="WOB54" s="516"/>
      <c r="WOC54" s="516"/>
      <c r="WOD54" s="516"/>
      <c r="WOE54" s="516"/>
      <c r="WOF54" s="516"/>
      <c r="WOG54" s="516"/>
      <c r="WOH54" s="516"/>
      <c r="WOI54" s="516"/>
      <c r="WOJ54" s="516"/>
      <c r="WOK54" s="516"/>
      <c r="WOL54" s="516"/>
      <c r="WOM54" s="516"/>
      <c r="WON54" s="516"/>
      <c r="WOO54" s="516"/>
      <c r="WOP54" s="516"/>
      <c r="WOQ54" s="516"/>
      <c r="WOR54" s="516"/>
      <c r="WOS54" s="516"/>
      <c r="WOT54" s="516"/>
      <c r="WOU54" s="516"/>
      <c r="WOV54" s="516"/>
      <c r="WOW54" s="516"/>
      <c r="WOX54" s="516"/>
      <c r="WOY54" s="516"/>
      <c r="WOZ54" s="516"/>
      <c r="WPA54" s="516"/>
      <c r="WPB54" s="516"/>
      <c r="WPC54" s="516"/>
      <c r="WPD54" s="516"/>
      <c r="WPE54" s="516"/>
      <c r="WPF54" s="516"/>
      <c r="WPG54" s="516"/>
      <c r="WPH54" s="516"/>
      <c r="WPI54" s="516"/>
      <c r="WPJ54" s="516"/>
      <c r="WPK54" s="516"/>
      <c r="WPL54" s="516"/>
      <c r="WPM54" s="516"/>
      <c r="WPN54" s="516"/>
      <c r="WPO54" s="516"/>
      <c r="WPP54" s="516"/>
      <c r="WPQ54" s="516"/>
      <c r="WPR54" s="516"/>
      <c r="WPS54" s="516"/>
      <c r="WPT54" s="516"/>
      <c r="WPU54" s="516"/>
      <c r="WPV54" s="516"/>
      <c r="WPW54" s="516"/>
      <c r="WPX54" s="516"/>
      <c r="WPY54" s="516"/>
      <c r="WPZ54" s="516"/>
      <c r="WQA54" s="516"/>
      <c r="WQB54" s="516"/>
      <c r="WQC54" s="516"/>
      <c r="WQD54" s="516"/>
      <c r="WQE54" s="516"/>
      <c r="WQF54" s="516"/>
      <c r="WQG54" s="516"/>
      <c r="WQH54" s="516"/>
      <c r="WQI54" s="516"/>
      <c r="WQJ54" s="516"/>
      <c r="WQK54" s="516"/>
      <c r="WQL54" s="516"/>
      <c r="WQM54" s="516"/>
      <c r="WQN54" s="516"/>
      <c r="WQO54" s="516"/>
      <c r="WQP54" s="516"/>
      <c r="WQQ54" s="516"/>
      <c r="WQR54" s="516"/>
      <c r="WQS54" s="516"/>
      <c r="WQT54" s="516"/>
      <c r="WQU54" s="516"/>
      <c r="WQV54" s="516"/>
      <c r="WQW54" s="516"/>
      <c r="WQX54" s="516"/>
      <c r="WQY54" s="516"/>
      <c r="WQZ54" s="516"/>
      <c r="WRA54" s="516"/>
      <c r="WRB54" s="516"/>
      <c r="WRC54" s="516"/>
      <c r="WRD54" s="516"/>
      <c r="WRE54" s="516"/>
      <c r="WRF54" s="516"/>
      <c r="WRG54" s="516"/>
      <c r="WRH54" s="516"/>
      <c r="WRI54" s="516"/>
      <c r="WRJ54" s="516"/>
      <c r="WRK54" s="516"/>
      <c r="WRL54" s="516"/>
      <c r="WRM54" s="516"/>
      <c r="WRN54" s="516"/>
      <c r="WRO54" s="516"/>
      <c r="WRP54" s="516"/>
      <c r="WRQ54" s="516"/>
      <c r="WRR54" s="516"/>
      <c r="WRS54" s="516"/>
      <c r="WRT54" s="516"/>
      <c r="WRU54" s="516"/>
      <c r="WRV54" s="516"/>
      <c r="WRW54" s="516"/>
      <c r="WRX54" s="516"/>
      <c r="WRY54" s="516"/>
      <c r="WRZ54" s="516"/>
      <c r="WSA54" s="516"/>
      <c r="WSB54" s="516"/>
      <c r="WSC54" s="516"/>
      <c r="WSD54" s="516"/>
      <c r="WSE54" s="516"/>
      <c r="WSF54" s="516"/>
      <c r="WSG54" s="516"/>
      <c r="WSH54" s="516"/>
      <c r="WSI54" s="516"/>
      <c r="WSJ54" s="516"/>
      <c r="WSK54" s="516"/>
      <c r="WSL54" s="516"/>
      <c r="WSM54" s="516"/>
      <c r="WSN54" s="516"/>
      <c r="WSO54" s="516"/>
      <c r="WSP54" s="516"/>
      <c r="WSQ54" s="516"/>
      <c r="WSR54" s="516"/>
      <c r="WSS54" s="516"/>
      <c r="WST54" s="516"/>
      <c r="WSU54" s="516"/>
      <c r="WSV54" s="516"/>
      <c r="WSW54" s="516"/>
      <c r="WSX54" s="516"/>
      <c r="WSY54" s="516"/>
      <c r="WSZ54" s="516"/>
      <c r="WTA54" s="516"/>
      <c r="WTB54" s="516"/>
      <c r="WTC54" s="516"/>
      <c r="WTD54" s="516"/>
      <c r="WTE54" s="516"/>
      <c r="WTF54" s="516"/>
      <c r="WTG54" s="516"/>
      <c r="WTH54" s="516"/>
      <c r="WTI54" s="516"/>
      <c r="WTJ54" s="516"/>
      <c r="WTK54" s="516"/>
      <c r="WTL54" s="516"/>
      <c r="WTM54" s="516"/>
      <c r="WTN54" s="516"/>
      <c r="WTO54" s="516"/>
      <c r="WTP54" s="516"/>
      <c r="WTQ54" s="516"/>
      <c r="WTR54" s="516"/>
      <c r="WTS54" s="516"/>
      <c r="WTT54" s="516"/>
      <c r="WTU54" s="516"/>
      <c r="WTV54" s="516"/>
      <c r="WTW54" s="516"/>
      <c r="WTX54" s="516"/>
      <c r="WTY54" s="516"/>
      <c r="WTZ54" s="516"/>
      <c r="WUA54" s="516"/>
      <c r="WUB54" s="516"/>
      <c r="WUC54" s="516"/>
      <c r="WUD54" s="516"/>
      <c r="WUE54" s="516"/>
      <c r="WUF54" s="516"/>
      <c r="WUG54" s="516"/>
      <c r="WUH54" s="516"/>
      <c r="WUI54" s="516"/>
      <c r="WUJ54" s="516"/>
      <c r="WUK54" s="516"/>
      <c r="WUL54" s="516"/>
      <c r="WUM54" s="516"/>
      <c r="WUN54" s="516"/>
      <c r="WUO54" s="516"/>
      <c r="WUP54" s="516"/>
      <c r="WUQ54" s="516"/>
      <c r="WUR54" s="516"/>
      <c r="WUS54" s="516"/>
      <c r="WUT54" s="516"/>
      <c r="WUU54" s="516"/>
      <c r="WUV54" s="516"/>
      <c r="WUW54" s="516"/>
      <c r="WUX54" s="516"/>
      <c r="WUY54" s="516"/>
      <c r="WUZ54" s="516"/>
      <c r="WVA54" s="516"/>
      <c r="WVB54" s="516"/>
      <c r="WVC54" s="516"/>
      <c r="WVD54" s="516"/>
      <c r="WVE54" s="516"/>
      <c r="WVF54" s="516"/>
      <c r="WVG54" s="516"/>
      <c r="WVH54" s="516"/>
      <c r="WVI54" s="516"/>
      <c r="WVJ54" s="516"/>
      <c r="WVK54" s="516"/>
      <c r="WVL54" s="516"/>
      <c r="WVM54" s="516"/>
      <c r="WVN54" s="516"/>
      <c r="WVO54" s="516"/>
      <c r="WVP54" s="516"/>
      <c r="WVQ54" s="516"/>
      <c r="WVR54" s="516"/>
      <c r="WVS54" s="516"/>
      <c r="WVT54" s="516"/>
      <c r="WVU54" s="516"/>
      <c r="WVV54" s="516"/>
      <c r="WVW54" s="516"/>
      <c r="WVX54" s="516"/>
      <c r="WVY54" s="516"/>
      <c r="WVZ54" s="516"/>
      <c r="WWA54" s="516"/>
      <c r="WWB54" s="516"/>
      <c r="WWC54" s="516"/>
      <c r="WWD54" s="516"/>
      <c r="WWE54" s="516"/>
      <c r="WWF54" s="516"/>
      <c r="WWG54" s="516"/>
      <c r="WWH54" s="516"/>
      <c r="WWI54" s="516"/>
      <c r="WWJ54" s="516"/>
      <c r="WWK54" s="516"/>
      <c r="WWL54" s="516"/>
      <c r="WWM54" s="516"/>
      <c r="WWN54" s="516"/>
      <c r="WWO54" s="516"/>
      <c r="WWP54" s="516"/>
      <c r="WWQ54" s="516"/>
      <c r="WWR54" s="516"/>
      <c r="WWS54" s="516"/>
      <c r="WWT54" s="516"/>
      <c r="WWU54" s="516"/>
      <c r="WWV54" s="516"/>
      <c r="WWW54" s="516"/>
      <c r="WWX54" s="516"/>
      <c r="WWY54" s="516"/>
      <c r="WWZ54" s="516"/>
      <c r="WXA54" s="516"/>
      <c r="WXB54" s="516"/>
      <c r="WXC54" s="516"/>
      <c r="WXD54" s="516"/>
      <c r="WXE54" s="516"/>
      <c r="WXF54" s="516"/>
      <c r="WXG54" s="516"/>
      <c r="WXH54" s="516"/>
      <c r="WXI54" s="516"/>
      <c r="WXJ54" s="516"/>
      <c r="WXK54" s="516"/>
      <c r="WXL54" s="516"/>
      <c r="WXM54" s="516"/>
      <c r="WXN54" s="516"/>
      <c r="WXO54" s="516"/>
      <c r="WXP54" s="516"/>
      <c r="WXQ54" s="516"/>
      <c r="WXR54" s="516"/>
      <c r="WXS54" s="516"/>
      <c r="WXT54" s="516"/>
      <c r="WXU54" s="516"/>
      <c r="WXV54" s="516"/>
      <c r="WXW54" s="516"/>
      <c r="WXX54" s="516"/>
      <c r="WXY54" s="516"/>
      <c r="WXZ54" s="516"/>
      <c r="WYA54" s="516"/>
      <c r="WYB54" s="516"/>
      <c r="WYC54" s="516"/>
      <c r="WYD54" s="516"/>
      <c r="WYE54" s="516"/>
      <c r="WYF54" s="516"/>
      <c r="WYG54" s="516"/>
      <c r="WYH54" s="516"/>
      <c r="WYI54" s="516"/>
      <c r="WYJ54" s="516"/>
      <c r="WYK54" s="516"/>
      <c r="WYL54" s="516"/>
      <c r="WYM54" s="516"/>
      <c r="WYN54" s="516"/>
      <c r="WYO54" s="516"/>
      <c r="WYP54" s="516"/>
      <c r="WYQ54" s="516"/>
      <c r="WYR54" s="516"/>
      <c r="WYS54" s="516"/>
      <c r="WYT54" s="516"/>
      <c r="WYU54" s="516"/>
      <c r="WYV54" s="516"/>
      <c r="WYW54" s="516"/>
      <c r="WYX54" s="516"/>
      <c r="WYY54" s="516"/>
      <c r="WYZ54" s="516"/>
      <c r="WZA54" s="516"/>
      <c r="WZB54" s="516"/>
      <c r="WZC54" s="516"/>
      <c r="WZD54" s="516"/>
      <c r="WZE54" s="516"/>
      <c r="WZF54" s="516"/>
      <c r="WZG54" s="516"/>
      <c r="WZH54" s="516"/>
      <c r="WZI54" s="516"/>
      <c r="WZJ54" s="516"/>
      <c r="WZK54" s="516"/>
      <c r="WZL54" s="516"/>
      <c r="WZM54" s="516"/>
      <c r="WZN54" s="516"/>
      <c r="WZO54" s="516"/>
      <c r="WZP54" s="516"/>
      <c r="WZQ54" s="516"/>
      <c r="WZR54" s="516"/>
      <c r="WZS54" s="516"/>
      <c r="WZT54" s="516"/>
      <c r="WZU54" s="516"/>
      <c r="WZV54" s="516"/>
      <c r="WZW54" s="516"/>
      <c r="WZX54" s="516"/>
      <c r="WZY54" s="516"/>
      <c r="WZZ54" s="516"/>
      <c r="XAA54" s="516"/>
      <c r="XAB54" s="516"/>
      <c r="XAC54" s="516"/>
      <c r="XAD54" s="516"/>
      <c r="XAE54" s="516"/>
      <c r="XAF54" s="516"/>
      <c r="XAG54" s="516"/>
      <c r="XAH54" s="516"/>
      <c r="XAI54" s="516"/>
      <c r="XAJ54" s="516"/>
      <c r="XAK54" s="516"/>
      <c r="XAL54" s="516"/>
      <c r="XAM54" s="516"/>
      <c r="XAN54" s="516"/>
      <c r="XAO54" s="516"/>
      <c r="XAP54" s="516"/>
      <c r="XAQ54" s="516"/>
      <c r="XAR54" s="516"/>
      <c r="XAS54" s="516"/>
      <c r="XAT54" s="516"/>
      <c r="XAU54" s="516"/>
      <c r="XAV54" s="516"/>
      <c r="XAW54" s="516"/>
      <c r="XAX54" s="516"/>
      <c r="XAY54" s="516"/>
      <c r="XAZ54" s="516"/>
      <c r="XBA54" s="516"/>
      <c r="XBB54" s="516"/>
      <c r="XBC54" s="516"/>
      <c r="XBD54" s="516"/>
      <c r="XBE54" s="516"/>
      <c r="XBF54" s="516"/>
      <c r="XBG54" s="516"/>
      <c r="XBH54" s="516"/>
      <c r="XBI54" s="516"/>
      <c r="XBJ54" s="516"/>
      <c r="XBK54" s="516"/>
      <c r="XBL54" s="516"/>
      <c r="XBM54" s="516"/>
      <c r="XBN54" s="516"/>
      <c r="XBO54" s="516"/>
      <c r="XBP54" s="516"/>
      <c r="XBQ54" s="516"/>
      <c r="XBR54" s="516"/>
      <c r="XBS54" s="516"/>
      <c r="XBT54" s="516"/>
      <c r="XBU54" s="516"/>
      <c r="XBV54" s="516"/>
      <c r="XBW54" s="516"/>
      <c r="XBX54" s="516"/>
      <c r="XBY54" s="516"/>
      <c r="XBZ54" s="516"/>
      <c r="XCA54" s="516"/>
      <c r="XCB54" s="516"/>
      <c r="XCC54" s="516"/>
      <c r="XCD54" s="516"/>
      <c r="XCE54" s="516"/>
      <c r="XCF54" s="516"/>
      <c r="XCG54" s="516"/>
      <c r="XCH54" s="516"/>
      <c r="XCI54" s="516"/>
      <c r="XCJ54" s="516"/>
      <c r="XCK54" s="516"/>
      <c r="XCL54" s="516"/>
      <c r="XCM54" s="516"/>
      <c r="XCN54" s="516"/>
      <c r="XCO54" s="516"/>
      <c r="XCP54" s="516"/>
      <c r="XCQ54" s="516"/>
      <c r="XCR54" s="516"/>
      <c r="XCS54" s="516"/>
      <c r="XCT54" s="516"/>
      <c r="XCU54" s="516"/>
      <c r="XCV54" s="516"/>
      <c r="XCW54" s="516"/>
      <c r="XCX54" s="516"/>
      <c r="XCY54" s="516"/>
      <c r="XCZ54" s="516"/>
      <c r="XDA54" s="516"/>
      <c r="XDB54" s="516"/>
      <c r="XDC54" s="516"/>
      <c r="XDD54" s="516"/>
      <c r="XDE54" s="516"/>
      <c r="XDF54" s="516"/>
      <c r="XDG54" s="516"/>
      <c r="XDH54" s="516"/>
      <c r="XDI54" s="516"/>
      <c r="XDJ54" s="516"/>
      <c r="XDK54" s="516"/>
      <c r="XDL54" s="516"/>
      <c r="XDM54" s="516"/>
      <c r="XDN54" s="516"/>
      <c r="XDO54" s="516"/>
      <c r="XDP54" s="516"/>
      <c r="XDQ54" s="516"/>
      <c r="XDR54" s="516"/>
      <c r="XDS54" s="516"/>
      <c r="XDT54" s="516"/>
      <c r="XDU54" s="516"/>
      <c r="XDV54" s="516"/>
      <c r="XDW54" s="516"/>
      <c r="XDX54" s="516"/>
      <c r="XDY54" s="516"/>
      <c r="XDZ54" s="516"/>
      <c r="XEA54" s="516"/>
      <c r="XEB54" s="516"/>
      <c r="XEC54" s="516"/>
      <c r="XED54" s="516"/>
      <c r="XEE54" s="516"/>
      <c r="XEF54" s="516"/>
      <c r="XEG54" s="516"/>
      <c r="XEH54" s="516"/>
      <c r="XEI54" s="516"/>
      <c r="XEJ54" s="516"/>
      <c r="XEK54" s="516"/>
      <c r="XEL54" s="516"/>
      <c r="XEM54" s="516"/>
      <c r="XEN54" s="516"/>
      <c r="XEO54" s="516"/>
      <c r="XEP54" s="516"/>
      <c r="XEQ54" s="516"/>
      <c r="XER54" s="516"/>
      <c r="XES54" s="516"/>
      <c r="XET54" s="516"/>
      <c r="XEU54" s="516"/>
      <c r="XEV54" s="516"/>
      <c r="XEW54" s="516"/>
      <c r="XEX54" s="516"/>
      <c r="XEY54" s="516"/>
      <c r="XEZ54" s="516"/>
      <c r="XFA54" s="516"/>
      <c r="XFB54" s="516"/>
      <c r="XFC54" s="516"/>
    </row>
    <row r="55" spans="1:16383">
      <c r="A55" s="368" t="s">
        <v>263</v>
      </c>
      <c r="B55" s="375">
        <v>9</v>
      </c>
      <c r="C55" s="368">
        <v>4</v>
      </c>
      <c r="F55" s="519"/>
      <c r="G55" s="519"/>
    </row>
    <row r="56" spans="1:16383">
      <c r="A56" s="368" t="s">
        <v>242</v>
      </c>
      <c r="B56" s="375">
        <v>8</v>
      </c>
      <c r="C56" s="368">
        <v>3</v>
      </c>
    </row>
    <row r="57" spans="1:16383">
      <c r="A57" s="368" t="s">
        <v>175</v>
      </c>
      <c r="B57" s="375">
        <v>9</v>
      </c>
    </row>
    <row r="58" spans="1:16383">
      <c r="A58" s="368" t="s">
        <v>276</v>
      </c>
      <c r="B58" s="375">
        <v>11</v>
      </c>
      <c r="C58" s="368">
        <v>5</v>
      </c>
    </row>
    <row r="59" spans="1:16383">
      <c r="A59" s="503" t="s">
        <v>271</v>
      </c>
      <c r="B59" s="517">
        <v>11.75</v>
      </c>
      <c r="C59" s="368">
        <v>3</v>
      </c>
    </row>
    <row r="60" spans="1:16383" ht="18.75">
      <c r="A60" s="518" t="s">
        <v>264</v>
      </c>
      <c r="B60" s="503">
        <v>11.88</v>
      </c>
      <c r="C60" s="368">
        <v>3</v>
      </c>
    </row>
    <row r="61" spans="1:16383">
      <c r="A61" s="368" t="s">
        <v>265</v>
      </c>
      <c r="B61" s="516">
        <v>11.88</v>
      </c>
      <c r="C61" s="368">
        <v>3</v>
      </c>
    </row>
    <row r="62" spans="1:16383">
      <c r="A62" s="503" t="s">
        <v>269</v>
      </c>
      <c r="B62" s="517">
        <v>11.88</v>
      </c>
      <c r="C62" s="368">
        <v>3</v>
      </c>
    </row>
    <row r="63" spans="1:16383">
      <c r="A63" s="503" t="s">
        <v>273</v>
      </c>
      <c r="B63" s="517">
        <v>11.88</v>
      </c>
      <c r="C63" s="368">
        <v>3</v>
      </c>
    </row>
    <row r="64" spans="1:16383">
      <c r="A64" s="368" t="s">
        <v>274</v>
      </c>
      <c r="B64" s="375">
        <v>10.67</v>
      </c>
      <c r="C64" s="368">
        <v>8</v>
      </c>
    </row>
    <row r="65" spans="1:10">
      <c r="A65" s="368" t="s">
        <v>228</v>
      </c>
      <c r="B65" s="375">
        <v>12.08</v>
      </c>
      <c r="C65" s="368">
        <v>3</v>
      </c>
    </row>
    <row r="66" spans="1:10">
      <c r="A66" s="368" t="s">
        <v>262</v>
      </c>
      <c r="B66" s="375">
        <v>12.2</v>
      </c>
      <c r="C66" s="368">
        <v>5</v>
      </c>
    </row>
    <row r="67" spans="1:10">
      <c r="A67" s="392" t="s">
        <v>252</v>
      </c>
      <c r="B67" s="395">
        <v>12.52</v>
      </c>
      <c r="C67" s="368">
        <v>4</v>
      </c>
    </row>
    <row r="68" spans="1:10">
      <c r="A68" s="503" t="s">
        <v>267</v>
      </c>
      <c r="B68" s="517">
        <v>12.52</v>
      </c>
      <c r="C68" s="368">
        <v>4</v>
      </c>
    </row>
    <row r="69" spans="1:10" s="438" customFormat="1">
      <c r="A69" s="368" t="s">
        <v>183</v>
      </c>
      <c r="B69" s="375">
        <v>12.6</v>
      </c>
      <c r="C69" s="368">
        <v>3</v>
      </c>
      <c r="D69" s="368"/>
      <c r="E69" s="368"/>
      <c r="F69" s="507"/>
      <c r="G69" s="507"/>
      <c r="H69" s="507"/>
      <c r="I69" s="507"/>
      <c r="J69" s="507"/>
    </row>
    <row r="70" spans="1:10" s="438" customFormat="1">
      <c r="A70" s="368" t="s">
        <v>215</v>
      </c>
      <c r="B70" s="375">
        <v>12.6</v>
      </c>
      <c r="C70" s="368"/>
      <c r="D70" s="368"/>
      <c r="E70" s="368"/>
      <c r="F70" s="507"/>
      <c r="G70" s="507"/>
      <c r="H70" s="507"/>
      <c r="I70" s="507"/>
      <c r="J70" s="507"/>
    </row>
    <row r="71" spans="1:10">
      <c r="A71" s="368" t="s">
        <v>217</v>
      </c>
      <c r="B71" s="375">
        <v>12.66</v>
      </c>
      <c r="C71" s="368">
        <v>1</v>
      </c>
    </row>
    <row r="72" spans="1:10">
      <c r="A72" s="368" t="s">
        <v>205</v>
      </c>
      <c r="B72" s="375">
        <v>12.66</v>
      </c>
      <c r="C72" s="368">
        <v>3</v>
      </c>
    </row>
    <row r="73" spans="1:10">
      <c r="A73" s="392" t="s">
        <v>260</v>
      </c>
      <c r="B73" s="395">
        <v>13.23</v>
      </c>
      <c r="C73" s="368">
        <v>5</v>
      </c>
    </row>
    <row r="74" spans="1:10">
      <c r="A74" s="368" t="s">
        <v>277</v>
      </c>
      <c r="B74" s="375">
        <v>11.33</v>
      </c>
      <c r="C74" s="368">
        <v>4</v>
      </c>
    </row>
    <row r="75" spans="1:10">
      <c r="A75" s="368" t="s">
        <v>234</v>
      </c>
      <c r="B75" s="375">
        <v>13.68</v>
      </c>
      <c r="C75" s="368">
        <v>2</v>
      </c>
    </row>
    <row r="76" spans="1:10">
      <c r="A76" s="368" t="s">
        <v>258</v>
      </c>
      <c r="B76" s="516">
        <v>14.24</v>
      </c>
    </row>
    <row r="77" spans="1:10">
      <c r="A77" s="368" t="s">
        <v>208</v>
      </c>
      <c r="B77" s="375">
        <v>14.32</v>
      </c>
      <c r="C77" s="368">
        <v>2</v>
      </c>
    </row>
    <row r="78" spans="1:10">
      <c r="A78" s="368" t="s">
        <v>236</v>
      </c>
      <c r="B78" s="375">
        <v>14.44</v>
      </c>
      <c r="C78" s="368">
        <v>3</v>
      </c>
    </row>
    <row r="79" spans="1:10">
      <c r="A79" s="368" t="s">
        <v>250</v>
      </c>
      <c r="B79" s="375">
        <v>15.28</v>
      </c>
    </row>
    <row r="80" spans="1:10">
      <c r="A80" s="368" t="s">
        <v>278</v>
      </c>
      <c r="B80" s="375">
        <v>16.13</v>
      </c>
      <c r="C80" s="368">
        <v>6</v>
      </c>
    </row>
    <row r="81" spans="1:3">
      <c r="A81" s="368" t="s">
        <v>198</v>
      </c>
      <c r="B81" s="375">
        <v>15.78</v>
      </c>
      <c r="C81" s="368">
        <v>2</v>
      </c>
    </row>
    <row r="82" spans="1:3">
      <c r="A82" s="368" t="s">
        <v>200</v>
      </c>
      <c r="B82" s="375">
        <v>15.78</v>
      </c>
      <c r="C82" s="368">
        <v>3</v>
      </c>
    </row>
    <row r="83" spans="1:3">
      <c r="A83" s="368" t="s">
        <v>203</v>
      </c>
      <c r="B83" s="375">
        <v>15.78</v>
      </c>
      <c r="C83" s="368">
        <v>1</v>
      </c>
    </row>
    <row r="84" spans="1:3">
      <c r="A84" s="368" t="s">
        <v>257</v>
      </c>
      <c r="B84" s="375">
        <v>15.83</v>
      </c>
    </row>
    <row r="85" spans="1:3">
      <c r="A85" s="368" t="s">
        <v>194</v>
      </c>
      <c r="B85" s="375">
        <v>14.1</v>
      </c>
    </row>
    <row r="86" spans="1:3">
      <c r="A86" s="368" t="s">
        <v>275</v>
      </c>
      <c r="B86" s="516">
        <v>18.78</v>
      </c>
      <c r="C86" s="368">
        <v>5</v>
      </c>
    </row>
    <row r="87" spans="1:3">
      <c r="A87" s="368" t="s">
        <v>279</v>
      </c>
      <c r="B87" s="375">
        <v>19.670000000000002</v>
      </c>
      <c r="C87" s="368">
        <v>7</v>
      </c>
    </row>
    <row r="88" spans="1:3">
      <c r="A88" s="368" t="s">
        <v>207</v>
      </c>
      <c r="B88" s="375">
        <v>23.76</v>
      </c>
      <c r="C88" s="368">
        <v>4</v>
      </c>
    </row>
    <row r="89" spans="1:3">
      <c r="A89" s="368" t="s">
        <v>209</v>
      </c>
      <c r="B89" s="375">
        <v>23.76</v>
      </c>
      <c r="C89" s="368">
        <v>6</v>
      </c>
    </row>
    <row r="90" spans="1:3">
      <c r="A90" s="368" t="s">
        <v>224</v>
      </c>
      <c r="B90" s="375">
        <v>24.4</v>
      </c>
      <c r="C90" s="368">
        <v>3</v>
      </c>
    </row>
    <row r="91" spans="1:3">
      <c r="A91" s="368" t="s">
        <v>231</v>
      </c>
      <c r="B91" s="375">
        <v>24.44</v>
      </c>
    </row>
    <row r="92" spans="1:3">
      <c r="A92" s="368" t="s">
        <v>218</v>
      </c>
      <c r="B92" s="375">
        <v>26.73</v>
      </c>
      <c r="C92" s="368" t="s">
        <v>284</v>
      </c>
    </row>
    <row r="93" spans="1:3">
      <c r="A93" s="368" t="s">
        <v>227</v>
      </c>
      <c r="B93" s="375">
        <v>26.96</v>
      </c>
    </row>
    <row r="94" spans="1:3">
      <c r="A94" s="368" t="s">
        <v>280</v>
      </c>
      <c r="B94" s="375">
        <v>27.72</v>
      </c>
      <c r="C94" s="368">
        <v>5</v>
      </c>
    </row>
    <row r="95" spans="1:3" ht="18.75">
      <c r="A95" s="414" t="s">
        <v>221</v>
      </c>
      <c r="B95" s="368">
        <v>29.11</v>
      </c>
      <c r="C95" s="368">
        <v>7</v>
      </c>
    </row>
    <row r="96" spans="1:3" ht="18.75">
      <c r="A96" s="414" t="s">
        <v>235</v>
      </c>
      <c r="B96" s="422">
        <v>31.77</v>
      </c>
      <c r="C96" s="368">
        <v>4</v>
      </c>
    </row>
    <row r="97" spans="1:3" ht="18.75">
      <c r="A97" s="414" t="s">
        <v>285</v>
      </c>
      <c r="B97" s="422">
        <v>35.01</v>
      </c>
    </row>
    <row r="98" spans="1:3">
      <c r="A98" s="368" t="s">
        <v>245</v>
      </c>
      <c r="B98" s="375">
        <v>36.770000000000003</v>
      </c>
    </row>
    <row r="99" spans="1:3" ht="18.75">
      <c r="A99" s="414" t="s">
        <v>201</v>
      </c>
      <c r="B99" s="422">
        <v>37.159999999999997</v>
      </c>
      <c r="C99" s="368">
        <v>7</v>
      </c>
    </row>
    <row r="100" spans="1:3" ht="18.75">
      <c r="A100" s="414" t="s">
        <v>216</v>
      </c>
      <c r="B100" s="422">
        <v>37.159999999999997</v>
      </c>
      <c r="C100" s="368">
        <v>4</v>
      </c>
    </row>
    <row r="101" spans="1:3" ht="18.75">
      <c r="A101" s="414" t="s">
        <v>197</v>
      </c>
      <c r="B101" s="422">
        <v>38.1</v>
      </c>
    </row>
    <row r="102" spans="1:3">
      <c r="A102" s="368" t="s">
        <v>229</v>
      </c>
      <c r="B102" s="375">
        <v>38.6</v>
      </c>
    </row>
    <row r="103" spans="1:3" ht="19.5" thickBot="1">
      <c r="A103" s="414" t="s">
        <v>286</v>
      </c>
      <c r="B103" s="422">
        <v>38.79</v>
      </c>
    </row>
    <row r="104" spans="1:3" ht="19.5" thickTop="1">
      <c r="A104" s="515" t="s">
        <v>204</v>
      </c>
      <c r="B104" s="514">
        <v>46.78</v>
      </c>
    </row>
    <row r="105" spans="1:3" ht="18.75">
      <c r="A105" s="511" t="s">
        <v>233</v>
      </c>
      <c r="B105" s="510">
        <v>46.78</v>
      </c>
      <c r="C105" s="368">
        <v>3</v>
      </c>
    </row>
    <row r="106" spans="1:3">
      <c r="A106" s="512" t="s">
        <v>211</v>
      </c>
      <c r="B106" s="513">
        <v>58.27</v>
      </c>
      <c r="C106" s="368">
        <v>10</v>
      </c>
    </row>
    <row r="107" spans="1:3">
      <c r="A107" s="512" t="s">
        <v>213</v>
      </c>
      <c r="B107" s="513">
        <v>58.27</v>
      </c>
    </row>
    <row r="108" spans="1:3" ht="18.75">
      <c r="A108" s="511" t="s">
        <v>214</v>
      </c>
      <c r="B108" s="510">
        <v>59.67</v>
      </c>
      <c r="C108" s="368" t="s">
        <v>284</v>
      </c>
    </row>
    <row r="109" spans="1:3" ht="18.75">
      <c r="A109" s="511" t="s">
        <v>237</v>
      </c>
      <c r="B109" s="510">
        <v>60.77</v>
      </c>
      <c r="C109" s="368">
        <v>6</v>
      </c>
    </row>
    <row r="110" spans="1:3" ht="18.75">
      <c r="A110" s="511" t="s">
        <v>239</v>
      </c>
      <c r="B110" s="510">
        <v>60.77</v>
      </c>
      <c r="C110" s="368">
        <v>4</v>
      </c>
    </row>
    <row r="111" spans="1:3">
      <c r="A111" s="512" t="s">
        <v>241</v>
      </c>
      <c r="B111" s="513">
        <v>68.47</v>
      </c>
      <c r="C111" s="368">
        <v>9</v>
      </c>
    </row>
    <row r="112" spans="1:3" ht="18.75">
      <c r="A112" s="511" t="s">
        <v>243</v>
      </c>
      <c r="B112" s="510">
        <v>68.47</v>
      </c>
    </row>
    <row r="113" spans="1:3" ht="18.75">
      <c r="A113" s="511" t="s">
        <v>225</v>
      </c>
      <c r="B113" s="510">
        <v>82.59</v>
      </c>
      <c r="C113" s="368">
        <v>6</v>
      </c>
    </row>
    <row r="114" spans="1:3">
      <c r="A114" s="512" t="s">
        <v>248</v>
      </c>
      <c r="B114" s="513">
        <v>82.59</v>
      </c>
      <c r="C114" s="368">
        <v>6</v>
      </c>
    </row>
    <row r="115" spans="1:3" ht="18.75">
      <c r="A115" s="511" t="s">
        <v>287</v>
      </c>
      <c r="B115" s="510">
        <v>87.82</v>
      </c>
    </row>
    <row r="116" spans="1:3" ht="18.75">
      <c r="A116" s="511" t="s">
        <v>223</v>
      </c>
      <c r="B116" s="510">
        <v>95.64</v>
      </c>
      <c r="C116" s="368">
        <v>6</v>
      </c>
    </row>
    <row r="117" spans="1:3">
      <c r="A117" s="512" t="s">
        <v>247</v>
      </c>
      <c r="B117" s="510">
        <v>95.64</v>
      </c>
      <c r="C117" s="368">
        <v>6</v>
      </c>
    </row>
    <row r="118" spans="1:3" ht="18.75">
      <c r="A118" s="511" t="s">
        <v>199</v>
      </c>
      <c r="B118" s="510">
        <v>99.51</v>
      </c>
      <c r="C118" s="368">
        <v>8</v>
      </c>
    </row>
    <row r="119" spans="1:3" ht="19.5" thickBot="1">
      <c r="A119" s="509" t="s">
        <v>288</v>
      </c>
      <c r="B119" s="508">
        <v>115.62</v>
      </c>
    </row>
    <row r="120" spans="1:3" ht="15.75" thickTop="1"/>
    <row r="142" spans="1:10" s="438" customFormat="1">
      <c r="A142" s="368"/>
      <c r="B142" s="368"/>
      <c r="C142" s="368"/>
      <c r="D142" s="368"/>
      <c r="E142" s="368"/>
      <c r="F142" s="507"/>
      <c r="G142" s="507"/>
      <c r="H142" s="507"/>
      <c r="I142" s="507"/>
      <c r="J142" s="507"/>
    </row>
    <row r="143" spans="1:10" s="438" customFormat="1">
      <c r="A143" s="368"/>
      <c r="B143" s="368"/>
      <c r="C143" s="368"/>
      <c r="D143" s="368"/>
      <c r="E143" s="368"/>
      <c r="F143" s="507"/>
      <c r="G143" s="507"/>
      <c r="H143" s="507"/>
      <c r="I143" s="507"/>
      <c r="J143" s="507"/>
    </row>
    <row r="144" spans="1:10" s="438" customFormat="1">
      <c r="A144" s="368"/>
      <c r="B144" s="368"/>
      <c r="C144" s="368"/>
      <c r="D144" s="368"/>
      <c r="E144" s="368"/>
      <c r="F144" s="507"/>
      <c r="G144" s="507"/>
      <c r="H144" s="507"/>
      <c r="I144" s="507"/>
      <c r="J144" s="507"/>
    </row>
    <row r="145" spans="1:10" s="438" customFormat="1">
      <c r="A145" s="368"/>
      <c r="B145" s="368"/>
      <c r="C145" s="368"/>
      <c r="D145" s="368"/>
      <c r="E145" s="368"/>
      <c r="F145" s="507"/>
      <c r="G145" s="507"/>
      <c r="H145" s="507"/>
      <c r="I145" s="507"/>
      <c r="J145" s="507"/>
    </row>
    <row r="146" spans="1:10" s="438" customFormat="1">
      <c r="A146" s="368"/>
      <c r="B146" s="368"/>
      <c r="C146" s="368"/>
      <c r="D146" s="368"/>
      <c r="E146" s="368"/>
      <c r="F146" s="507"/>
      <c r="G146" s="507"/>
      <c r="H146" s="507"/>
      <c r="I146" s="507"/>
      <c r="J146" s="507"/>
    </row>
    <row r="147" spans="1:10" s="438" customFormat="1">
      <c r="A147" s="368"/>
      <c r="B147" s="368"/>
      <c r="C147" s="368"/>
      <c r="D147" s="368"/>
      <c r="E147" s="368"/>
      <c r="F147" s="507"/>
      <c r="G147" s="507"/>
      <c r="H147" s="507"/>
      <c r="I147" s="507"/>
      <c r="J147" s="507"/>
    </row>
    <row r="148" spans="1:10" s="438" customFormat="1">
      <c r="A148" s="368"/>
      <c r="B148" s="368"/>
      <c r="C148" s="368"/>
      <c r="D148" s="368"/>
      <c r="E148" s="368"/>
      <c r="F148" s="507"/>
      <c r="G148" s="507"/>
      <c r="H148" s="507"/>
      <c r="I148" s="507"/>
      <c r="J148" s="507"/>
    </row>
    <row r="149" spans="1:10" s="438" customFormat="1">
      <c r="A149" s="368"/>
      <c r="B149" s="368"/>
      <c r="C149" s="368"/>
      <c r="D149" s="368"/>
      <c r="E149" s="368"/>
      <c r="F149" s="507"/>
      <c r="G149" s="507"/>
      <c r="H149" s="507"/>
      <c r="I149" s="507"/>
      <c r="J149" s="507"/>
    </row>
    <row r="150" spans="1:10" s="438" customFormat="1">
      <c r="A150" s="368"/>
      <c r="B150" s="368"/>
      <c r="C150" s="368"/>
      <c r="D150" s="368"/>
      <c r="E150" s="368"/>
      <c r="F150" s="507"/>
      <c r="G150" s="507"/>
      <c r="H150" s="507"/>
      <c r="I150" s="507"/>
      <c r="J150" s="507"/>
    </row>
    <row r="151" spans="1:10" s="438" customFormat="1">
      <c r="A151" s="368"/>
      <c r="B151" s="368"/>
      <c r="C151" s="368"/>
      <c r="D151" s="368"/>
      <c r="E151" s="368"/>
      <c r="F151" s="507"/>
      <c r="G151" s="507"/>
      <c r="H151" s="507"/>
      <c r="I151" s="507"/>
      <c r="J151" s="507"/>
    </row>
    <row r="152" spans="1:10" s="438" customFormat="1">
      <c r="A152" s="368"/>
      <c r="B152" s="368"/>
      <c r="C152" s="368"/>
      <c r="D152" s="368"/>
      <c r="E152" s="368"/>
      <c r="F152" s="507"/>
      <c r="G152" s="507"/>
      <c r="H152" s="507"/>
      <c r="I152" s="507"/>
      <c r="J152" s="507"/>
    </row>
    <row r="153" spans="1:10" s="438" customFormat="1">
      <c r="A153" s="368"/>
      <c r="B153" s="368"/>
      <c r="C153" s="368"/>
      <c r="D153" s="368"/>
      <c r="E153" s="368"/>
      <c r="F153" s="507"/>
      <c r="G153" s="507"/>
      <c r="H153" s="507"/>
      <c r="I153" s="507"/>
      <c r="J153" s="507"/>
    </row>
    <row r="154" spans="1:10" s="438" customFormat="1">
      <c r="A154" s="368"/>
      <c r="B154" s="368"/>
      <c r="C154" s="368"/>
      <c r="D154" s="368"/>
      <c r="E154" s="368"/>
      <c r="F154" s="507"/>
      <c r="G154" s="507"/>
      <c r="H154" s="507"/>
      <c r="I154" s="507"/>
      <c r="J154" s="507"/>
    </row>
    <row r="155" spans="1:10" s="438" customFormat="1">
      <c r="A155" s="368"/>
      <c r="B155" s="368"/>
      <c r="C155" s="368"/>
      <c r="D155" s="368"/>
      <c r="E155" s="368"/>
      <c r="F155" s="507"/>
      <c r="G155" s="507"/>
      <c r="H155" s="507"/>
      <c r="I155" s="507"/>
      <c r="J155" s="507"/>
    </row>
    <row r="156" spans="1:10" s="438" customFormat="1">
      <c r="A156" s="368"/>
      <c r="B156" s="368"/>
      <c r="C156" s="368"/>
      <c r="D156" s="368"/>
      <c r="E156" s="368"/>
      <c r="F156" s="507"/>
      <c r="G156" s="507"/>
      <c r="H156" s="507"/>
      <c r="I156" s="507"/>
      <c r="J156" s="507"/>
    </row>
    <row r="157" spans="1:10" s="438" customFormat="1">
      <c r="A157" s="368"/>
      <c r="B157" s="368"/>
      <c r="C157" s="368"/>
      <c r="D157" s="368"/>
      <c r="E157" s="368"/>
      <c r="F157" s="507"/>
      <c r="G157" s="507"/>
      <c r="H157" s="507"/>
      <c r="I157" s="507"/>
      <c r="J157" s="507"/>
    </row>
    <row r="158" spans="1:10" s="438" customFormat="1">
      <c r="A158" s="368"/>
      <c r="B158" s="368"/>
      <c r="C158" s="368"/>
      <c r="D158" s="368"/>
      <c r="E158" s="368"/>
      <c r="F158" s="507"/>
      <c r="G158" s="507"/>
      <c r="H158" s="507"/>
      <c r="I158" s="507"/>
      <c r="J158" s="507"/>
    </row>
    <row r="159" spans="1:10" s="438" customFormat="1">
      <c r="A159" s="368"/>
      <c r="B159" s="368"/>
      <c r="C159" s="368"/>
      <c r="D159" s="368"/>
      <c r="E159" s="368"/>
      <c r="F159" s="507"/>
      <c r="G159" s="507"/>
      <c r="H159" s="507"/>
      <c r="I159" s="507"/>
      <c r="J159" s="507"/>
    </row>
    <row r="160" spans="1:10" s="438" customFormat="1">
      <c r="A160" s="368"/>
      <c r="B160" s="368"/>
      <c r="C160" s="368"/>
      <c r="D160" s="368"/>
      <c r="E160" s="368"/>
      <c r="F160" s="507"/>
      <c r="G160" s="507"/>
      <c r="H160" s="507"/>
      <c r="I160" s="507"/>
      <c r="J160" s="507"/>
    </row>
    <row r="161" spans="1:10" s="438" customFormat="1">
      <c r="A161" s="368"/>
      <c r="B161" s="368"/>
      <c r="C161" s="368"/>
      <c r="D161" s="368"/>
      <c r="E161" s="368"/>
      <c r="F161" s="507"/>
      <c r="G161" s="507"/>
      <c r="H161" s="507"/>
      <c r="I161" s="507"/>
      <c r="J161" s="507"/>
    </row>
    <row r="162" spans="1:10" s="438" customFormat="1">
      <c r="A162" s="368"/>
      <c r="B162" s="368"/>
      <c r="C162" s="368"/>
      <c r="D162" s="368"/>
      <c r="E162" s="368"/>
      <c r="F162" s="507"/>
      <c r="G162" s="507"/>
      <c r="H162" s="507"/>
      <c r="I162" s="507"/>
      <c r="J162" s="507"/>
    </row>
    <row r="163" spans="1:10" s="438" customFormat="1">
      <c r="A163" s="368"/>
      <c r="B163" s="368"/>
      <c r="C163" s="368"/>
      <c r="D163" s="368"/>
      <c r="E163" s="368"/>
      <c r="F163" s="507"/>
      <c r="G163" s="507"/>
      <c r="H163" s="507"/>
      <c r="I163" s="507"/>
      <c r="J163" s="507"/>
    </row>
    <row r="164" spans="1:10" s="438" customFormat="1">
      <c r="A164" s="368"/>
      <c r="B164" s="368"/>
      <c r="C164" s="368"/>
      <c r="D164" s="368"/>
      <c r="E164" s="368"/>
      <c r="F164" s="507"/>
      <c r="G164" s="507"/>
      <c r="H164" s="507"/>
      <c r="I164" s="507"/>
      <c r="J164" s="507"/>
    </row>
    <row r="165" spans="1:10" s="438" customFormat="1">
      <c r="A165" s="368"/>
      <c r="B165" s="368"/>
      <c r="C165" s="368"/>
      <c r="D165" s="368"/>
      <c r="E165" s="368"/>
      <c r="F165" s="507"/>
      <c r="G165" s="507"/>
      <c r="H165" s="507"/>
      <c r="I165" s="507"/>
      <c r="J165" s="507"/>
    </row>
    <row r="166" spans="1:10" s="438" customFormat="1">
      <c r="A166" s="368"/>
      <c r="B166" s="368"/>
      <c r="C166" s="368"/>
      <c r="D166" s="368"/>
      <c r="E166" s="368"/>
      <c r="F166" s="507"/>
      <c r="G166" s="507"/>
      <c r="H166" s="507"/>
      <c r="I166" s="507"/>
      <c r="J166" s="507"/>
    </row>
    <row r="167" spans="1:10" s="438" customFormat="1">
      <c r="A167" s="368"/>
      <c r="B167" s="368"/>
      <c r="C167" s="368"/>
      <c r="D167" s="368"/>
      <c r="E167" s="368"/>
      <c r="F167" s="507"/>
      <c r="G167" s="507"/>
      <c r="H167" s="507"/>
      <c r="I167" s="507"/>
      <c r="J167" s="507"/>
    </row>
    <row r="168" spans="1:10" s="438" customFormat="1">
      <c r="A168" s="368"/>
      <c r="B168" s="368"/>
      <c r="C168" s="368"/>
      <c r="D168" s="368"/>
      <c r="E168" s="368"/>
      <c r="F168" s="507"/>
      <c r="G168" s="507"/>
      <c r="H168" s="507"/>
      <c r="I168" s="507"/>
      <c r="J168" s="507"/>
    </row>
    <row r="169" spans="1:10" s="438" customFormat="1">
      <c r="A169" s="368"/>
      <c r="B169" s="368"/>
      <c r="C169" s="368"/>
      <c r="D169" s="368"/>
      <c r="E169" s="368"/>
      <c r="F169" s="507"/>
      <c r="G169" s="507"/>
      <c r="H169" s="507"/>
      <c r="I169" s="507"/>
      <c r="J169" s="507"/>
    </row>
    <row r="255" spans="1:10" s="418" customFormat="1">
      <c r="A255" s="368"/>
      <c r="B255" s="368"/>
      <c r="C255" s="368"/>
      <c r="D255" s="368"/>
      <c r="E255" s="368"/>
      <c r="F255" s="506"/>
      <c r="G255" s="506"/>
      <c r="H255" s="506"/>
      <c r="I255" s="506"/>
      <c r="J255" s="506"/>
    </row>
    <row r="256" spans="1:10" s="418" customFormat="1">
      <c r="A256" s="368"/>
      <c r="B256" s="368"/>
      <c r="C256" s="368"/>
      <c r="D256" s="368"/>
      <c r="E256" s="368"/>
      <c r="F256" s="506"/>
      <c r="G256" s="506"/>
      <c r="H256" s="506"/>
      <c r="I256" s="506"/>
      <c r="J256" s="506"/>
    </row>
    <row r="257" spans="1:10" s="418" customFormat="1">
      <c r="A257" s="368"/>
      <c r="B257" s="368"/>
      <c r="C257" s="368"/>
      <c r="D257" s="368"/>
      <c r="E257" s="368"/>
      <c r="F257" s="506"/>
      <c r="G257" s="506"/>
      <c r="H257" s="506"/>
      <c r="I257" s="506"/>
      <c r="J257" s="506"/>
    </row>
    <row r="258" spans="1:10" s="418" customFormat="1">
      <c r="A258" s="368"/>
      <c r="B258" s="368"/>
      <c r="C258" s="368"/>
      <c r="D258" s="368"/>
      <c r="E258" s="368"/>
      <c r="F258" s="506"/>
      <c r="G258" s="506"/>
      <c r="H258" s="506"/>
      <c r="I258" s="506"/>
      <c r="J258" s="506"/>
    </row>
    <row r="259" spans="1:10" s="418" customFormat="1">
      <c r="A259" s="368"/>
      <c r="B259" s="368"/>
      <c r="C259" s="368"/>
      <c r="D259" s="368"/>
      <c r="E259" s="368"/>
      <c r="F259" s="506"/>
      <c r="G259" s="506"/>
      <c r="H259" s="506"/>
      <c r="I259" s="506"/>
      <c r="J259" s="506"/>
    </row>
    <row r="260" spans="1:10" s="418" customFormat="1">
      <c r="A260" s="368"/>
      <c r="B260" s="368"/>
      <c r="C260" s="368"/>
      <c r="D260" s="368"/>
      <c r="E260" s="368"/>
      <c r="F260" s="506"/>
      <c r="G260" s="506"/>
      <c r="H260" s="506"/>
      <c r="I260" s="506"/>
      <c r="J260" s="506"/>
    </row>
    <row r="261" spans="1:10" s="418" customFormat="1">
      <c r="A261" s="368"/>
      <c r="B261" s="368"/>
      <c r="C261" s="368"/>
      <c r="D261" s="368"/>
      <c r="E261" s="368"/>
      <c r="F261" s="506"/>
      <c r="G261" s="506"/>
      <c r="H261" s="506"/>
      <c r="I261" s="506"/>
      <c r="J261" s="506"/>
    </row>
    <row r="262" spans="1:10" s="418" customFormat="1">
      <c r="A262" s="368"/>
      <c r="B262" s="368"/>
      <c r="C262" s="368"/>
      <c r="D262" s="368"/>
      <c r="E262" s="368"/>
      <c r="F262" s="506"/>
      <c r="G262" s="506"/>
      <c r="H262" s="506"/>
      <c r="I262" s="506"/>
      <c r="J262" s="506"/>
    </row>
    <row r="263" spans="1:10" s="418" customFormat="1">
      <c r="A263" s="368"/>
      <c r="B263" s="368"/>
      <c r="C263" s="368"/>
      <c r="D263" s="368"/>
      <c r="E263" s="368"/>
      <c r="F263" s="506"/>
      <c r="G263" s="506"/>
      <c r="H263" s="506"/>
      <c r="I263" s="506"/>
      <c r="J263" s="506"/>
    </row>
    <row r="264" spans="1:10" s="418" customFormat="1">
      <c r="A264" s="368"/>
      <c r="B264" s="368"/>
      <c r="C264" s="368"/>
      <c r="D264" s="368"/>
      <c r="E264" s="368"/>
      <c r="F264" s="506"/>
      <c r="G264" s="506"/>
      <c r="H264" s="506"/>
      <c r="I264" s="506"/>
      <c r="J264" s="506"/>
    </row>
    <row r="265" spans="1:10" s="418" customFormat="1">
      <c r="A265" s="368"/>
      <c r="B265" s="368"/>
      <c r="C265" s="368"/>
      <c r="D265" s="368"/>
      <c r="E265" s="368"/>
      <c r="F265" s="506"/>
      <c r="G265" s="506"/>
      <c r="H265" s="506"/>
      <c r="I265" s="506"/>
      <c r="J265" s="506"/>
    </row>
    <row r="266" spans="1:10" s="418" customFormat="1">
      <c r="A266" s="368"/>
      <c r="B266" s="368"/>
      <c r="C266" s="368"/>
      <c r="D266" s="368"/>
      <c r="E266" s="368"/>
      <c r="F266" s="506"/>
      <c r="G266" s="506"/>
      <c r="H266" s="506"/>
      <c r="I266" s="506"/>
      <c r="J266" s="506"/>
    </row>
    <row r="267" spans="1:10" s="418" customFormat="1">
      <c r="A267" s="368"/>
      <c r="B267" s="368"/>
      <c r="C267" s="368"/>
      <c r="D267" s="368"/>
      <c r="E267" s="368"/>
      <c r="F267" s="506"/>
      <c r="G267" s="506"/>
      <c r="H267" s="506"/>
      <c r="I267" s="506"/>
      <c r="J267" s="506"/>
    </row>
    <row r="268" spans="1:10" s="418" customFormat="1">
      <c r="A268" s="368"/>
      <c r="B268" s="368"/>
      <c r="C268" s="368"/>
      <c r="D268" s="368"/>
      <c r="E268" s="368"/>
      <c r="F268" s="506"/>
      <c r="G268" s="506"/>
      <c r="H268" s="506"/>
      <c r="I268" s="506"/>
      <c r="J268" s="506"/>
    </row>
    <row r="269" spans="1:10" s="418" customFormat="1">
      <c r="A269" s="368"/>
      <c r="B269" s="368"/>
      <c r="C269" s="368"/>
      <c r="D269" s="368"/>
      <c r="E269" s="368"/>
      <c r="F269" s="506"/>
      <c r="G269" s="506"/>
      <c r="H269" s="506"/>
      <c r="I269" s="506"/>
      <c r="J269" s="506"/>
    </row>
    <row r="270" spans="1:10" s="418" customFormat="1">
      <c r="A270" s="368"/>
      <c r="B270" s="368"/>
      <c r="C270" s="368"/>
      <c r="D270" s="368"/>
      <c r="E270" s="368"/>
      <c r="F270" s="506"/>
      <c r="G270" s="506"/>
      <c r="H270" s="506"/>
      <c r="I270" s="506"/>
      <c r="J270" s="506"/>
    </row>
    <row r="271" spans="1:10" s="418" customFormat="1">
      <c r="A271" s="368"/>
      <c r="B271" s="368"/>
      <c r="C271" s="368"/>
      <c r="D271" s="368"/>
      <c r="E271" s="368"/>
      <c r="F271" s="506"/>
      <c r="G271" s="506"/>
      <c r="H271" s="506"/>
      <c r="I271" s="506"/>
      <c r="J271" s="506"/>
    </row>
    <row r="272" spans="1:10" s="418" customFormat="1">
      <c r="A272" s="368"/>
      <c r="B272" s="368"/>
      <c r="C272" s="368"/>
      <c r="D272" s="368"/>
      <c r="E272" s="368"/>
      <c r="F272" s="506"/>
      <c r="G272" s="506"/>
      <c r="H272" s="506"/>
      <c r="I272" s="506"/>
      <c r="J272" s="506"/>
    </row>
    <row r="327" spans="1:10" s="409" customFormat="1">
      <c r="A327" s="368"/>
      <c r="B327" s="368"/>
      <c r="C327" s="368"/>
      <c r="D327" s="368"/>
      <c r="E327" s="368"/>
      <c r="F327" s="505"/>
      <c r="G327" s="505"/>
      <c r="H327" s="505"/>
      <c r="I327" s="505"/>
      <c r="J327" s="505"/>
    </row>
    <row r="328" spans="1:10" s="409" customFormat="1">
      <c r="A328" s="368"/>
      <c r="B328" s="368"/>
      <c r="C328" s="368"/>
      <c r="D328" s="368"/>
      <c r="E328" s="368"/>
      <c r="F328" s="505"/>
      <c r="G328" s="505"/>
      <c r="H328" s="505"/>
      <c r="I328" s="505"/>
      <c r="J328" s="505"/>
    </row>
    <row r="329" spans="1:10" s="409" customFormat="1">
      <c r="A329" s="368"/>
      <c r="B329" s="368"/>
      <c r="C329" s="368"/>
      <c r="D329" s="368"/>
      <c r="E329" s="368"/>
      <c r="F329" s="505"/>
      <c r="G329" s="505"/>
      <c r="H329" s="505"/>
      <c r="I329" s="505"/>
      <c r="J329" s="505"/>
    </row>
    <row r="330" spans="1:10" s="409" customFormat="1">
      <c r="A330" s="368"/>
      <c r="B330" s="368"/>
      <c r="C330" s="368"/>
      <c r="D330" s="368"/>
      <c r="E330" s="368"/>
      <c r="F330" s="505"/>
      <c r="G330" s="505"/>
      <c r="H330" s="505"/>
      <c r="I330" s="505"/>
      <c r="J330" s="505"/>
    </row>
    <row r="331" spans="1:10" s="409" customFormat="1">
      <c r="A331" s="368"/>
      <c r="B331" s="368"/>
      <c r="C331" s="368"/>
      <c r="D331" s="368"/>
      <c r="E331" s="368"/>
      <c r="F331" s="505"/>
      <c r="G331" s="505"/>
      <c r="H331" s="505"/>
      <c r="I331" s="505"/>
      <c r="J331" s="505"/>
    </row>
    <row r="332" spans="1:10" s="409" customFormat="1">
      <c r="A332" s="368"/>
      <c r="B332" s="368"/>
      <c r="C332" s="368"/>
      <c r="D332" s="368"/>
      <c r="E332" s="368"/>
      <c r="F332" s="505"/>
      <c r="G332" s="505"/>
      <c r="H332" s="505"/>
      <c r="I332" s="505"/>
      <c r="J332" s="505"/>
    </row>
    <row r="333" spans="1:10" s="409" customFormat="1">
      <c r="A333" s="368"/>
      <c r="B333" s="368"/>
      <c r="C333" s="368"/>
      <c r="D333" s="368"/>
      <c r="E333" s="368"/>
      <c r="F333" s="505"/>
      <c r="G333" s="505"/>
      <c r="H333" s="505"/>
      <c r="I333" s="505"/>
      <c r="J333" s="505"/>
    </row>
    <row r="334" spans="1:10" s="409" customFormat="1">
      <c r="A334" s="368"/>
      <c r="B334" s="368"/>
      <c r="C334" s="368"/>
      <c r="D334" s="368"/>
      <c r="E334" s="368"/>
      <c r="F334" s="505"/>
      <c r="G334" s="505"/>
      <c r="H334" s="505"/>
      <c r="I334" s="505"/>
      <c r="J334" s="505"/>
    </row>
    <row r="335" spans="1:10" s="409" customFormat="1">
      <c r="A335" s="368"/>
      <c r="B335" s="368"/>
      <c r="C335" s="368"/>
      <c r="D335" s="368"/>
      <c r="E335" s="368"/>
      <c r="F335" s="505"/>
      <c r="G335" s="505"/>
      <c r="H335" s="505"/>
      <c r="I335" s="505"/>
      <c r="J335" s="505"/>
    </row>
    <row r="348" spans="1:10" s="409" customFormat="1">
      <c r="A348" s="368"/>
      <c r="B348" s="368"/>
      <c r="C348" s="368"/>
      <c r="D348" s="368"/>
      <c r="E348" s="368"/>
      <c r="F348" s="505"/>
      <c r="G348" s="505"/>
      <c r="H348" s="505"/>
      <c r="I348" s="505"/>
      <c r="J348" s="505"/>
    </row>
    <row r="349" spans="1:10" s="409" customFormat="1">
      <c r="A349" s="368"/>
      <c r="B349" s="368"/>
      <c r="C349" s="368"/>
      <c r="D349" s="368"/>
      <c r="E349" s="368"/>
      <c r="F349" s="505"/>
      <c r="G349" s="505"/>
      <c r="H349" s="505"/>
      <c r="I349" s="505"/>
      <c r="J349" s="505"/>
    </row>
    <row r="350" spans="1:10" s="409" customFormat="1">
      <c r="A350" s="368"/>
      <c r="B350" s="368"/>
      <c r="C350" s="368"/>
      <c r="D350" s="368"/>
      <c r="E350" s="368"/>
      <c r="F350" s="505"/>
      <c r="G350" s="505"/>
      <c r="H350" s="505"/>
      <c r="I350" s="505"/>
      <c r="J350" s="505"/>
    </row>
    <row r="351" spans="1:10" s="409" customFormat="1">
      <c r="A351" s="368"/>
      <c r="B351" s="368"/>
      <c r="C351" s="368"/>
      <c r="D351" s="368"/>
      <c r="E351" s="368"/>
      <c r="F351" s="505"/>
      <c r="G351" s="505"/>
      <c r="H351" s="505"/>
      <c r="I351" s="505"/>
      <c r="J351" s="505"/>
    </row>
    <row r="352" spans="1:10" s="409" customFormat="1">
      <c r="A352" s="368"/>
      <c r="B352" s="368"/>
      <c r="C352" s="368"/>
      <c r="D352" s="368"/>
      <c r="E352" s="368"/>
      <c r="F352" s="505"/>
      <c r="G352" s="505"/>
      <c r="H352" s="505"/>
      <c r="I352" s="505"/>
      <c r="J352" s="505"/>
    </row>
    <row r="353" spans="1:10" s="409" customFormat="1">
      <c r="A353" s="368"/>
      <c r="B353" s="368"/>
      <c r="C353" s="368"/>
      <c r="D353" s="368"/>
      <c r="E353" s="368"/>
      <c r="F353" s="505"/>
      <c r="G353" s="505"/>
      <c r="H353" s="505"/>
      <c r="I353" s="505"/>
      <c r="J353" s="505"/>
    </row>
    <row r="393" spans="1:10" s="409" customFormat="1">
      <c r="A393" s="368"/>
      <c r="B393" s="368"/>
      <c r="C393" s="368"/>
      <c r="D393" s="368"/>
      <c r="E393" s="368"/>
      <c r="F393" s="505"/>
      <c r="G393" s="505"/>
      <c r="H393" s="505"/>
      <c r="I393" s="505"/>
      <c r="J393" s="505"/>
    </row>
    <row r="394" spans="1:10" s="409" customFormat="1">
      <c r="A394" s="368"/>
      <c r="B394" s="368"/>
      <c r="C394" s="368"/>
      <c r="D394" s="368"/>
      <c r="E394" s="368"/>
      <c r="F394" s="505"/>
      <c r="G394" s="505"/>
      <c r="H394" s="505"/>
      <c r="I394" s="505"/>
      <c r="J394" s="505"/>
    </row>
    <row r="395" spans="1:10" s="409" customFormat="1">
      <c r="A395" s="368"/>
      <c r="B395" s="368"/>
      <c r="C395" s="368"/>
      <c r="D395" s="368"/>
      <c r="E395" s="368"/>
      <c r="F395" s="505"/>
      <c r="G395" s="505"/>
      <c r="H395" s="505"/>
      <c r="I395" s="505"/>
      <c r="J395" s="505"/>
    </row>
    <row r="396" spans="1:10" s="409" customFormat="1">
      <c r="A396" s="368"/>
      <c r="B396" s="368"/>
      <c r="C396" s="368"/>
      <c r="D396" s="368"/>
      <c r="E396" s="368"/>
      <c r="F396" s="505"/>
      <c r="G396" s="505"/>
      <c r="H396" s="505"/>
      <c r="I396" s="505"/>
      <c r="J396" s="505"/>
    </row>
    <row r="397" spans="1:10" s="409" customFormat="1">
      <c r="A397" s="368"/>
      <c r="B397" s="368"/>
      <c r="C397" s="368"/>
      <c r="D397" s="368"/>
      <c r="E397" s="368"/>
      <c r="F397" s="505"/>
      <c r="G397" s="505"/>
      <c r="H397" s="505"/>
      <c r="I397" s="505"/>
      <c r="J397" s="505"/>
    </row>
    <row r="398" spans="1:10" s="409" customFormat="1">
      <c r="A398" s="368"/>
      <c r="B398" s="368"/>
      <c r="C398" s="368"/>
      <c r="D398" s="368"/>
      <c r="E398" s="368"/>
      <c r="F398" s="505"/>
      <c r="G398" s="505"/>
      <c r="H398" s="505"/>
      <c r="I398" s="505"/>
      <c r="J398" s="505"/>
    </row>
    <row r="399" spans="1:10" s="409" customFormat="1">
      <c r="A399" s="368"/>
      <c r="B399" s="368"/>
      <c r="C399" s="368"/>
      <c r="D399" s="368"/>
      <c r="E399" s="368"/>
      <c r="F399" s="505"/>
      <c r="G399" s="505"/>
      <c r="H399" s="505"/>
      <c r="I399" s="505"/>
      <c r="J399" s="505"/>
    </row>
    <row r="400" spans="1:10" s="409" customFormat="1">
      <c r="A400" s="368"/>
      <c r="B400" s="368"/>
      <c r="C400" s="368"/>
      <c r="D400" s="368"/>
      <c r="E400" s="368"/>
      <c r="F400" s="505"/>
      <c r="G400" s="505"/>
      <c r="H400" s="505"/>
      <c r="I400" s="505"/>
      <c r="J400" s="505"/>
    </row>
    <row r="401" spans="1:10" s="409" customFormat="1">
      <c r="A401" s="368"/>
      <c r="B401" s="368"/>
      <c r="C401" s="368"/>
      <c r="D401" s="368"/>
      <c r="E401" s="368"/>
      <c r="F401" s="505"/>
      <c r="G401" s="505"/>
      <c r="H401" s="505"/>
      <c r="I401" s="505"/>
      <c r="J401" s="505"/>
    </row>
    <row r="402" spans="1:10" s="409" customFormat="1">
      <c r="A402" s="368"/>
      <c r="B402" s="368"/>
      <c r="C402" s="368"/>
      <c r="D402" s="368"/>
      <c r="E402" s="368"/>
      <c r="F402" s="505"/>
      <c r="G402" s="505"/>
      <c r="H402" s="505"/>
      <c r="I402" s="505"/>
      <c r="J402" s="505"/>
    </row>
    <row r="403" spans="1:10" s="409" customFormat="1">
      <c r="A403" s="368"/>
      <c r="B403" s="368"/>
      <c r="C403" s="368"/>
      <c r="D403" s="368"/>
      <c r="E403" s="368"/>
      <c r="F403" s="505"/>
      <c r="G403" s="505"/>
      <c r="H403" s="505"/>
      <c r="I403" s="505"/>
      <c r="J403" s="505"/>
    </row>
    <row r="404" spans="1:10" s="409" customFormat="1">
      <c r="A404" s="368"/>
      <c r="B404" s="368"/>
      <c r="C404" s="368"/>
      <c r="D404" s="368"/>
      <c r="E404" s="368"/>
      <c r="F404" s="505"/>
      <c r="G404" s="505"/>
      <c r="H404" s="505"/>
      <c r="I404" s="505"/>
      <c r="J404" s="505"/>
    </row>
    <row r="421" spans="1:10" s="409" customFormat="1">
      <c r="A421" s="368"/>
      <c r="B421" s="368"/>
      <c r="C421" s="368"/>
      <c r="D421" s="368"/>
      <c r="E421" s="368"/>
      <c r="F421" s="505"/>
      <c r="G421" s="505"/>
      <c r="H421" s="505"/>
      <c r="I421" s="505"/>
      <c r="J421" s="505"/>
    </row>
    <row r="422" spans="1:10" s="409" customFormat="1">
      <c r="A422" s="368"/>
      <c r="B422" s="368"/>
      <c r="C422" s="368"/>
      <c r="D422" s="368"/>
      <c r="E422" s="368"/>
      <c r="F422" s="505"/>
      <c r="G422" s="505"/>
      <c r="H422" s="505"/>
      <c r="I422" s="505"/>
      <c r="J422" s="505"/>
    </row>
    <row r="423" spans="1:10" s="409" customFormat="1">
      <c r="A423" s="368"/>
      <c r="B423" s="368"/>
      <c r="C423" s="368"/>
      <c r="D423" s="368"/>
      <c r="E423" s="368"/>
      <c r="F423" s="505"/>
      <c r="G423" s="505"/>
      <c r="H423" s="505"/>
      <c r="I423" s="505"/>
      <c r="J423" s="505"/>
    </row>
    <row r="424" spans="1:10" s="409" customFormat="1">
      <c r="A424" s="368"/>
      <c r="B424" s="368"/>
      <c r="C424" s="368"/>
      <c r="D424" s="368"/>
      <c r="E424" s="368"/>
      <c r="F424" s="505"/>
      <c r="G424" s="505"/>
      <c r="H424" s="505"/>
      <c r="I424" s="505"/>
      <c r="J424" s="505"/>
    </row>
    <row r="425" spans="1:10" s="409" customFormat="1">
      <c r="A425" s="368"/>
      <c r="B425" s="368"/>
      <c r="C425" s="368"/>
      <c r="D425" s="368"/>
      <c r="E425" s="368"/>
      <c r="F425" s="505"/>
      <c r="G425" s="505"/>
      <c r="H425" s="505"/>
      <c r="I425" s="505"/>
      <c r="J425" s="505"/>
    </row>
    <row r="426" spans="1:10" s="409" customFormat="1">
      <c r="A426" s="368"/>
      <c r="B426" s="368"/>
      <c r="C426" s="368"/>
      <c r="D426" s="368"/>
      <c r="E426" s="368"/>
      <c r="F426" s="505"/>
      <c r="G426" s="505"/>
      <c r="H426" s="505"/>
      <c r="I426" s="505"/>
      <c r="J426" s="505"/>
    </row>
    <row r="427" spans="1:10" s="409" customFormat="1">
      <c r="A427" s="368"/>
      <c r="B427" s="368"/>
      <c r="C427" s="368"/>
      <c r="D427" s="368"/>
      <c r="E427" s="368"/>
      <c r="F427" s="505"/>
      <c r="G427" s="505"/>
      <c r="H427" s="505"/>
      <c r="I427" s="505"/>
      <c r="J427" s="505"/>
    </row>
    <row r="428" spans="1:10" s="409" customFormat="1">
      <c r="A428" s="368"/>
      <c r="B428" s="368"/>
      <c r="C428" s="368"/>
      <c r="D428" s="368"/>
      <c r="E428" s="368"/>
      <c r="F428" s="505"/>
      <c r="G428" s="505"/>
      <c r="H428" s="505"/>
      <c r="I428" s="505"/>
      <c r="J428" s="505"/>
    </row>
    <row r="429" spans="1:10" s="409" customFormat="1">
      <c r="A429" s="368"/>
      <c r="B429" s="368"/>
      <c r="C429" s="368"/>
      <c r="D429" s="368"/>
      <c r="E429" s="368"/>
      <c r="F429" s="505"/>
      <c r="G429" s="505"/>
      <c r="H429" s="505"/>
      <c r="I429" s="505"/>
      <c r="J429" s="505"/>
    </row>
    <row r="430" spans="1:10" s="409" customFormat="1">
      <c r="A430" s="368"/>
      <c r="B430" s="368"/>
      <c r="C430" s="368"/>
      <c r="D430" s="368"/>
      <c r="E430" s="368"/>
      <c r="F430" s="505"/>
      <c r="G430" s="505"/>
      <c r="H430" s="505"/>
      <c r="I430" s="505"/>
      <c r="J430" s="505"/>
    </row>
    <row r="431" spans="1:10" s="409" customFormat="1">
      <c r="A431" s="368"/>
      <c r="B431" s="368"/>
      <c r="C431" s="368"/>
      <c r="D431" s="368"/>
      <c r="E431" s="368"/>
      <c r="F431" s="505"/>
      <c r="G431" s="505"/>
      <c r="H431" s="505"/>
      <c r="I431" s="505"/>
      <c r="J431" s="505"/>
    </row>
    <row r="432" spans="1:10" s="409" customFormat="1">
      <c r="A432" s="368"/>
      <c r="B432" s="368"/>
      <c r="C432" s="368"/>
      <c r="D432" s="368"/>
      <c r="E432" s="368"/>
      <c r="F432" s="505"/>
      <c r="G432" s="505"/>
      <c r="H432" s="505"/>
      <c r="I432" s="505"/>
      <c r="J432" s="505"/>
    </row>
    <row r="433" spans="1:10" s="409" customFormat="1">
      <c r="A433" s="368"/>
      <c r="B433" s="368"/>
      <c r="C433" s="368"/>
      <c r="D433" s="368"/>
      <c r="E433" s="368"/>
      <c r="F433" s="505"/>
      <c r="G433" s="505"/>
      <c r="H433" s="505"/>
      <c r="I433" s="505"/>
      <c r="J433" s="505"/>
    </row>
    <row r="434" spans="1:10" s="409" customFormat="1">
      <c r="A434" s="368"/>
      <c r="B434" s="368"/>
      <c r="C434" s="368"/>
      <c r="D434" s="368"/>
      <c r="E434" s="368"/>
      <c r="F434" s="505"/>
      <c r="G434" s="505"/>
      <c r="H434" s="505"/>
      <c r="I434" s="505"/>
      <c r="J434" s="505"/>
    </row>
    <row r="435" spans="1:10" s="409" customFormat="1">
      <c r="A435" s="368"/>
      <c r="B435" s="368"/>
      <c r="C435" s="368"/>
      <c r="D435" s="368"/>
      <c r="E435" s="368"/>
      <c r="F435" s="505"/>
      <c r="G435" s="505"/>
      <c r="H435" s="505"/>
      <c r="I435" s="505"/>
      <c r="J435" s="505"/>
    </row>
    <row r="436" spans="1:10" s="409" customFormat="1">
      <c r="A436" s="368"/>
      <c r="B436" s="368"/>
      <c r="C436" s="368"/>
      <c r="D436" s="368"/>
      <c r="E436" s="368"/>
      <c r="F436" s="505"/>
      <c r="G436" s="505"/>
      <c r="H436" s="505"/>
      <c r="I436" s="505"/>
      <c r="J436" s="505"/>
    </row>
    <row r="437" spans="1:10" s="409" customFormat="1">
      <c r="A437" s="368"/>
      <c r="B437" s="368"/>
      <c r="C437" s="368"/>
      <c r="D437" s="368"/>
      <c r="E437" s="368"/>
      <c r="F437" s="505"/>
      <c r="G437" s="505"/>
      <c r="H437" s="505"/>
      <c r="I437" s="505"/>
      <c r="J437" s="505"/>
    </row>
    <row r="438" spans="1:10" s="409" customFormat="1">
      <c r="A438" s="368"/>
      <c r="B438" s="368"/>
      <c r="C438" s="368"/>
      <c r="D438" s="368"/>
      <c r="E438" s="368"/>
      <c r="F438" s="505"/>
      <c r="G438" s="505"/>
      <c r="H438" s="505"/>
      <c r="I438" s="505"/>
      <c r="J438" s="505"/>
    </row>
    <row r="439" spans="1:10" s="409" customFormat="1">
      <c r="A439" s="368"/>
      <c r="B439" s="368"/>
      <c r="C439" s="368"/>
      <c r="D439" s="368"/>
      <c r="E439" s="368"/>
      <c r="F439" s="505"/>
      <c r="G439" s="505"/>
      <c r="H439" s="505"/>
      <c r="I439" s="505"/>
      <c r="J439" s="505"/>
    </row>
    <row r="440" spans="1:10" s="409" customFormat="1">
      <c r="A440" s="368"/>
      <c r="B440" s="368"/>
      <c r="C440" s="368"/>
      <c r="D440" s="368"/>
      <c r="E440" s="368"/>
      <c r="F440" s="505"/>
      <c r="G440" s="505"/>
      <c r="H440" s="505"/>
      <c r="I440" s="505"/>
      <c r="J440" s="505"/>
    </row>
    <row r="441" spans="1:10" s="409" customFormat="1">
      <c r="A441" s="368"/>
      <c r="B441" s="368"/>
      <c r="C441" s="368"/>
      <c r="D441" s="368"/>
      <c r="E441" s="368"/>
      <c r="F441" s="505"/>
      <c r="G441" s="505"/>
      <c r="H441" s="505"/>
      <c r="I441" s="505"/>
      <c r="J441" s="505"/>
    </row>
    <row r="442" spans="1:10" s="409" customFormat="1">
      <c r="A442" s="368"/>
      <c r="B442" s="368"/>
      <c r="C442" s="368"/>
      <c r="D442" s="368"/>
      <c r="E442" s="368"/>
      <c r="F442" s="505"/>
      <c r="G442" s="505"/>
      <c r="H442" s="505"/>
      <c r="I442" s="505"/>
      <c r="J442" s="505"/>
    </row>
    <row r="443" spans="1:10" s="409" customFormat="1">
      <c r="A443" s="368"/>
      <c r="B443" s="368"/>
      <c r="C443" s="368"/>
      <c r="D443" s="368"/>
      <c r="E443" s="368"/>
      <c r="F443" s="505"/>
      <c r="G443" s="505"/>
      <c r="H443" s="505"/>
      <c r="I443" s="505"/>
      <c r="J443" s="505"/>
    </row>
    <row r="464" spans="1:10" s="409" customFormat="1">
      <c r="A464" s="368"/>
      <c r="B464" s="368"/>
      <c r="C464" s="368"/>
      <c r="D464" s="368"/>
      <c r="E464" s="368"/>
      <c r="F464" s="505"/>
      <c r="G464" s="505"/>
      <c r="H464" s="505"/>
      <c r="I464" s="505"/>
      <c r="J464" s="505"/>
    </row>
    <row r="465" spans="1:10" s="409" customFormat="1">
      <c r="A465" s="368"/>
      <c r="B465" s="368"/>
      <c r="C465" s="368"/>
      <c r="D465" s="368"/>
      <c r="E465" s="368"/>
      <c r="F465" s="505"/>
      <c r="G465" s="505"/>
      <c r="H465" s="505"/>
      <c r="I465" s="505"/>
      <c r="J465" s="505"/>
    </row>
    <row r="466" spans="1:10" s="409" customFormat="1">
      <c r="A466" s="368"/>
      <c r="B466" s="368"/>
      <c r="C466" s="368"/>
      <c r="D466" s="368"/>
      <c r="E466" s="368"/>
      <c r="F466" s="505"/>
      <c r="G466" s="505"/>
      <c r="H466" s="505"/>
      <c r="I466" s="505"/>
      <c r="J466" s="505"/>
    </row>
    <row r="467" spans="1:10" s="409" customFormat="1">
      <c r="A467" s="368"/>
      <c r="B467" s="368"/>
      <c r="C467" s="368"/>
      <c r="D467" s="368"/>
      <c r="E467" s="368"/>
      <c r="F467" s="505"/>
      <c r="G467" s="505"/>
      <c r="H467" s="505"/>
      <c r="I467" s="505"/>
      <c r="J467" s="505"/>
    </row>
    <row r="563" spans="1:10" s="503" customFormat="1">
      <c r="A563" s="368"/>
      <c r="B563" s="368"/>
      <c r="C563" s="368"/>
      <c r="D563" s="368"/>
      <c r="E563" s="368"/>
      <c r="F563" s="504"/>
      <c r="G563" s="504"/>
      <c r="H563" s="504"/>
      <c r="I563" s="504"/>
      <c r="J563" s="504"/>
    </row>
    <row r="564" spans="1:10" s="503" customFormat="1">
      <c r="A564" s="368"/>
      <c r="B564" s="368"/>
      <c r="C564" s="368"/>
      <c r="D564" s="368"/>
      <c r="E564" s="368"/>
      <c r="F564" s="504"/>
      <c r="G564" s="504"/>
      <c r="H564" s="504"/>
      <c r="I564" s="504"/>
      <c r="J564" s="504"/>
    </row>
    <row r="565" spans="1:10" s="503" customFormat="1">
      <c r="A565" s="368"/>
      <c r="B565" s="368"/>
      <c r="C565" s="368"/>
      <c r="D565" s="368"/>
      <c r="E565" s="368"/>
      <c r="F565" s="504"/>
      <c r="G565" s="504"/>
      <c r="H565" s="504"/>
      <c r="I565" s="504"/>
      <c r="J565" s="504"/>
    </row>
    <row r="566" spans="1:10" s="503" customFormat="1">
      <c r="A566" s="368"/>
      <c r="B566" s="368"/>
      <c r="C566" s="368"/>
      <c r="D566" s="368"/>
      <c r="E566" s="368"/>
      <c r="F566" s="504"/>
      <c r="G566" s="504"/>
      <c r="H566" s="504"/>
      <c r="I566" s="504"/>
      <c r="J566" s="504"/>
    </row>
    <row r="567" spans="1:10" s="503" customFormat="1">
      <c r="A567" s="368"/>
      <c r="B567" s="368"/>
      <c r="C567" s="368"/>
      <c r="D567" s="368"/>
      <c r="E567" s="368"/>
      <c r="F567" s="504"/>
      <c r="G567" s="504"/>
      <c r="H567" s="504"/>
      <c r="I567" s="504"/>
      <c r="J567" s="504"/>
    </row>
    <row r="568" spans="1:10" s="503" customFormat="1">
      <c r="A568" s="368"/>
      <c r="B568" s="368"/>
      <c r="C568" s="368"/>
      <c r="D568" s="368"/>
      <c r="E568" s="368"/>
      <c r="F568" s="504"/>
      <c r="G568" s="504"/>
      <c r="H568" s="504"/>
      <c r="I568" s="504"/>
      <c r="J568" s="504"/>
    </row>
    <row r="569" spans="1:10" s="503" customFormat="1">
      <c r="A569" s="368"/>
      <c r="B569" s="368"/>
      <c r="C569" s="368"/>
      <c r="D569" s="368"/>
      <c r="E569" s="368"/>
      <c r="F569" s="504"/>
      <c r="G569" s="504"/>
      <c r="H569" s="504"/>
      <c r="I569" s="504"/>
      <c r="J569" s="504"/>
    </row>
    <row r="570" spans="1:10" s="503" customFormat="1">
      <c r="A570" s="368"/>
      <c r="B570" s="368"/>
      <c r="C570" s="368"/>
      <c r="D570" s="368"/>
      <c r="E570" s="368"/>
      <c r="F570" s="504"/>
      <c r="G570" s="504"/>
      <c r="H570" s="504"/>
      <c r="I570" s="504"/>
      <c r="J570" s="504"/>
    </row>
    <row r="571" spans="1:10" s="503" customFormat="1">
      <c r="A571" s="368"/>
      <c r="B571" s="368"/>
      <c r="C571" s="368"/>
      <c r="D571" s="368"/>
      <c r="E571" s="368"/>
      <c r="F571" s="504"/>
      <c r="G571" s="504"/>
      <c r="H571" s="504"/>
      <c r="I571" s="504"/>
      <c r="J571" s="504"/>
    </row>
    <row r="572" spans="1:10" s="503" customFormat="1">
      <c r="A572" s="368"/>
      <c r="B572" s="368"/>
      <c r="C572" s="368"/>
      <c r="D572" s="368"/>
      <c r="E572" s="368"/>
      <c r="F572" s="504"/>
      <c r="G572" s="504"/>
      <c r="H572" s="504"/>
      <c r="I572" s="504"/>
      <c r="J572" s="504"/>
    </row>
    <row r="583" spans="1:10" s="503" customFormat="1">
      <c r="A583" s="368"/>
      <c r="B583" s="368"/>
      <c r="C583" s="368"/>
      <c r="D583" s="368"/>
      <c r="E583" s="368"/>
      <c r="F583" s="504"/>
      <c r="G583" s="504"/>
      <c r="H583" s="504"/>
      <c r="I583" s="504"/>
      <c r="J583" s="504"/>
    </row>
    <row r="584" spans="1:10" s="503" customFormat="1">
      <c r="A584" s="368"/>
      <c r="B584" s="368"/>
      <c r="C584" s="368"/>
      <c r="D584" s="368"/>
      <c r="E584" s="368"/>
      <c r="F584" s="504"/>
      <c r="G584" s="504"/>
      <c r="H584" s="504"/>
      <c r="I584" s="504"/>
      <c r="J584" s="504"/>
    </row>
    <row r="585" spans="1:10" s="503" customFormat="1">
      <c r="A585" s="368"/>
      <c r="B585" s="368"/>
      <c r="C585" s="368"/>
      <c r="D585" s="368"/>
      <c r="E585" s="368"/>
      <c r="F585" s="504"/>
      <c r="G585" s="504"/>
      <c r="H585" s="504"/>
      <c r="I585" s="504"/>
      <c r="J585" s="504"/>
    </row>
    <row r="586" spans="1:10" s="503" customFormat="1">
      <c r="A586" s="368"/>
      <c r="B586" s="368"/>
      <c r="C586" s="368"/>
      <c r="D586" s="368"/>
      <c r="E586" s="368"/>
      <c r="F586" s="504"/>
      <c r="G586" s="504"/>
      <c r="H586" s="504"/>
      <c r="I586" s="504"/>
      <c r="J586" s="504"/>
    </row>
    <row r="587" spans="1:10" s="503" customFormat="1">
      <c r="A587" s="368"/>
      <c r="B587" s="368"/>
      <c r="C587" s="368"/>
      <c r="D587" s="368"/>
      <c r="E587" s="368"/>
      <c r="F587" s="504"/>
      <c r="G587" s="504"/>
      <c r="H587" s="504"/>
      <c r="I587" s="504"/>
      <c r="J587" s="504"/>
    </row>
    <row r="588" spans="1:10" s="503" customFormat="1">
      <c r="A588" s="368"/>
      <c r="B588" s="368"/>
      <c r="C588" s="368"/>
      <c r="D588" s="368"/>
      <c r="E588" s="368"/>
      <c r="F588" s="504"/>
      <c r="G588" s="504"/>
      <c r="H588" s="504"/>
      <c r="I588" s="504"/>
      <c r="J588" s="504"/>
    </row>
    <row r="589" spans="1:10" s="503" customFormat="1">
      <c r="A589" s="368"/>
      <c r="B589" s="368"/>
      <c r="C589" s="368"/>
      <c r="D589" s="368"/>
      <c r="E589" s="368"/>
      <c r="F589" s="504"/>
      <c r="G589" s="504"/>
      <c r="H589" s="504"/>
      <c r="I589" s="504"/>
      <c r="J589" s="504"/>
    </row>
    <row r="590" spans="1:10" s="503" customFormat="1">
      <c r="A590" s="368"/>
      <c r="B590" s="368"/>
      <c r="C590" s="368"/>
      <c r="D590" s="368"/>
      <c r="E590" s="368"/>
      <c r="F590" s="504"/>
      <c r="G590" s="504"/>
      <c r="H590" s="504"/>
      <c r="I590" s="504"/>
      <c r="J590" s="504"/>
    </row>
    <row r="591" spans="1:10" s="503" customFormat="1">
      <c r="A591" s="368"/>
      <c r="B591" s="368"/>
      <c r="C591" s="368"/>
      <c r="D591" s="368"/>
      <c r="E591" s="368"/>
      <c r="F591" s="504"/>
      <c r="G591" s="504"/>
      <c r="H591" s="504"/>
      <c r="I591" s="504"/>
      <c r="J591" s="504"/>
    </row>
    <row r="592" spans="1:10" s="503" customFormat="1">
      <c r="A592" s="368"/>
      <c r="B592" s="368"/>
      <c r="C592" s="368"/>
      <c r="D592" s="368"/>
      <c r="E592" s="368"/>
      <c r="F592" s="504"/>
      <c r="G592" s="504"/>
      <c r="H592" s="504"/>
      <c r="I592" s="504"/>
      <c r="J592" s="504"/>
    </row>
    <row r="593" spans="1:10" s="503" customFormat="1">
      <c r="A593" s="368"/>
      <c r="B593" s="368"/>
      <c r="C593" s="368"/>
      <c r="D593" s="368"/>
      <c r="E593" s="368"/>
      <c r="F593" s="504"/>
      <c r="G593" s="504"/>
      <c r="H593" s="504"/>
      <c r="I593" s="504"/>
      <c r="J593" s="504"/>
    </row>
    <row r="594" spans="1:10" s="503" customFormat="1">
      <c r="A594" s="368"/>
      <c r="B594" s="368"/>
      <c r="C594" s="368"/>
      <c r="D594" s="368"/>
      <c r="E594" s="368"/>
      <c r="F594" s="504"/>
      <c r="G594" s="504"/>
      <c r="H594" s="504"/>
      <c r="I594" s="504"/>
      <c r="J594" s="504"/>
    </row>
    <row r="595" spans="1:10" s="503" customFormat="1">
      <c r="A595" s="368"/>
      <c r="B595" s="368"/>
      <c r="C595" s="368"/>
      <c r="D595" s="368"/>
      <c r="E595" s="368"/>
      <c r="F595" s="504"/>
      <c r="G595" s="504"/>
      <c r="H595" s="504"/>
      <c r="I595" s="504"/>
      <c r="J595" s="504"/>
    </row>
    <row r="596" spans="1:10" s="503" customFormat="1">
      <c r="A596" s="368"/>
      <c r="B596" s="368"/>
      <c r="C596" s="368"/>
      <c r="D596" s="368"/>
      <c r="E596" s="368"/>
      <c r="F596" s="504"/>
      <c r="G596" s="504"/>
      <c r="H596" s="504"/>
      <c r="I596" s="504"/>
      <c r="J596" s="504"/>
    </row>
    <row r="597" spans="1:10" s="503" customFormat="1">
      <c r="A597" s="368"/>
      <c r="B597" s="368"/>
      <c r="C597" s="368"/>
      <c r="D597" s="368"/>
      <c r="E597" s="368"/>
      <c r="F597" s="504"/>
      <c r="G597" s="504"/>
      <c r="H597" s="504"/>
      <c r="I597" s="504"/>
      <c r="J597" s="504"/>
    </row>
    <row r="598" spans="1:10" s="503" customFormat="1">
      <c r="A598" s="368"/>
      <c r="B598" s="368"/>
      <c r="C598" s="368"/>
      <c r="D598" s="368"/>
      <c r="E598" s="368"/>
      <c r="F598" s="504"/>
      <c r="G598" s="504"/>
      <c r="H598" s="504"/>
      <c r="I598" s="504"/>
      <c r="J598" s="504"/>
    </row>
    <row r="599" spans="1:10" s="503" customFormat="1">
      <c r="A599" s="368"/>
      <c r="B599" s="368"/>
      <c r="C599" s="368"/>
      <c r="D599" s="368"/>
      <c r="E599" s="368"/>
      <c r="F599" s="504"/>
      <c r="G599" s="504"/>
      <c r="H599" s="504"/>
      <c r="I599" s="504"/>
      <c r="J599" s="504"/>
    </row>
    <row r="600" spans="1:10" s="503" customFormat="1">
      <c r="A600" s="368"/>
      <c r="B600" s="368"/>
      <c r="C600" s="368"/>
      <c r="D600" s="368"/>
      <c r="E600" s="368"/>
      <c r="F600" s="504"/>
      <c r="G600" s="504"/>
      <c r="H600" s="504"/>
      <c r="I600" s="504"/>
      <c r="J600" s="504"/>
    </row>
    <row r="601" spans="1:10" s="503" customFormat="1">
      <c r="A601" s="368"/>
      <c r="B601" s="368"/>
      <c r="C601" s="368"/>
      <c r="D601" s="368"/>
      <c r="E601" s="368"/>
      <c r="F601" s="504"/>
      <c r="G601" s="504"/>
      <c r="H601" s="504"/>
      <c r="I601" s="504"/>
      <c r="J601" s="504"/>
    </row>
    <row r="602" spans="1:10" s="503" customFormat="1">
      <c r="A602" s="368"/>
      <c r="B602" s="368"/>
      <c r="C602" s="368"/>
      <c r="D602" s="368"/>
      <c r="E602" s="368"/>
      <c r="F602" s="504"/>
      <c r="G602" s="504"/>
      <c r="H602" s="504"/>
      <c r="I602" s="504"/>
      <c r="J602" s="504"/>
    </row>
    <row r="603" spans="1:10" s="503" customFormat="1">
      <c r="A603" s="368"/>
      <c r="B603" s="368"/>
      <c r="C603" s="368"/>
      <c r="D603" s="368"/>
      <c r="E603" s="368"/>
      <c r="F603" s="504"/>
      <c r="G603" s="504"/>
      <c r="H603" s="504"/>
      <c r="I603" s="504"/>
      <c r="J603" s="504"/>
    </row>
    <row r="604" spans="1:10" s="503" customFormat="1">
      <c r="A604" s="368"/>
      <c r="B604" s="368"/>
      <c r="C604" s="368"/>
      <c r="D604" s="368"/>
      <c r="E604" s="368"/>
      <c r="F604" s="504"/>
      <c r="G604" s="504"/>
      <c r="H604" s="504"/>
      <c r="I604" s="504"/>
      <c r="J604" s="504"/>
    </row>
    <row r="605" spans="1:10" s="503" customFormat="1">
      <c r="A605" s="368"/>
      <c r="B605" s="368"/>
      <c r="C605" s="368"/>
      <c r="D605" s="368"/>
      <c r="E605" s="368"/>
      <c r="F605" s="504"/>
      <c r="G605" s="504"/>
      <c r="H605" s="504"/>
      <c r="I605" s="504"/>
      <c r="J605" s="504"/>
    </row>
    <row r="606" spans="1:10" s="503" customFormat="1">
      <c r="A606" s="368"/>
      <c r="B606" s="368"/>
      <c r="C606" s="368"/>
      <c r="D606" s="368"/>
      <c r="E606" s="368"/>
      <c r="F606" s="504"/>
      <c r="G606" s="504"/>
      <c r="H606" s="504"/>
      <c r="I606" s="504"/>
      <c r="J606" s="504"/>
    </row>
    <row r="607" spans="1:10" s="503" customFormat="1">
      <c r="A607" s="368"/>
      <c r="B607" s="368"/>
      <c r="C607" s="368"/>
      <c r="D607" s="368"/>
      <c r="E607" s="368"/>
      <c r="F607" s="504"/>
      <c r="G607" s="504"/>
      <c r="H607" s="504"/>
      <c r="I607" s="504"/>
      <c r="J607" s="504"/>
    </row>
    <row r="608" spans="1:10" s="503" customFormat="1">
      <c r="A608" s="368"/>
      <c r="B608" s="368"/>
      <c r="C608" s="368"/>
      <c r="D608" s="368"/>
      <c r="E608" s="368"/>
      <c r="F608" s="504"/>
      <c r="G608" s="504"/>
      <c r="H608" s="504"/>
      <c r="I608" s="504"/>
      <c r="J608" s="504"/>
    </row>
    <row r="609" spans="1:10" s="503" customFormat="1">
      <c r="A609" s="368"/>
      <c r="B609" s="368"/>
      <c r="C609" s="368"/>
      <c r="D609" s="368"/>
      <c r="E609" s="368"/>
      <c r="F609" s="504"/>
      <c r="G609" s="504"/>
      <c r="H609" s="504"/>
      <c r="I609" s="504"/>
      <c r="J609" s="504"/>
    </row>
    <row r="610" spans="1:10" s="503" customFormat="1">
      <c r="A610" s="368"/>
      <c r="B610" s="368"/>
      <c r="C610" s="368"/>
      <c r="D610" s="368"/>
      <c r="E610" s="368"/>
      <c r="F610" s="504"/>
      <c r="G610" s="504"/>
      <c r="H610" s="504"/>
      <c r="I610" s="504"/>
      <c r="J610" s="504"/>
    </row>
    <row r="611" spans="1:10" s="503" customFormat="1">
      <c r="A611" s="368"/>
      <c r="B611" s="368"/>
      <c r="C611" s="368"/>
      <c r="D611" s="368"/>
      <c r="E611" s="368"/>
      <c r="F611" s="504"/>
      <c r="G611" s="504"/>
      <c r="H611" s="504"/>
      <c r="I611" s="504"/>
      <c r="J611" s="504"/>
    </row>
    <row r="612" spans="1:10" s="503" customFormat="1">
      <c r="A612" s="368"/>
      <c r="B612" s="368"/>
      <c r="C612" s="368"/>
      <c r="D612" s="368"/>
      <c r="E612" s="368"/>
      <c r="F612" s="504"/>
      <c r="G612" s="504"/>
      <c r="H612" s="504"/>
      <c r="I612" s="504"/>
      <c r="J612" s="504"/>
    </row>
    <row r="658" spans="1:10" s="503" customFormat="1">
      <c r="A658" s="368"/>
      <c r="B658" s="368"/>
      <c r="C658" s="368"/>
      <c r="D658" s="368"/>
      <c r="E658" s="368"/>
      <c r="F658" s="504"/>
      <c r="G658" s="504"/>
      <c r="H658" s="504"/>
      <c r="I658" s="504"/>
      <c r="J658" s="504"/>
    </row>
    <row r="659" spans="1:10" s="503" customFormat="1">
      <c r="A659" s="368"/>
      <c r="B659" s="368"/>
      <c r="C659" s="368"/>
      <c r="D659" s="368"/>
      <c r="E659" s="368"/>
      <c r="F659" s="504"/>
      <c r="G659" s="504"/>
      <c r="H659" s="504"/>
      <c r="I659" s="504"/>
      <c r="J659" s="504"/>
    </row>
    <row r="660" spans="1:10" s="503" customFormat="1">
      <c r="A660" s="368"/>
      <c r="B660" s="368"/>
      <c r="C660" s="368"/>
      <c r="D660" s="368"/>
      <c r="E660" s="368"/>
      <c r="F660" s="504"/>
      <c r="G660" s="504"/>
      <c r="H660" s="504"/>
      <c r="I660" s="504"/>
      <c r="J660" s="504"/>
    </row>
    <row r="661" spans="1:10" s="503" customFormat="1">
      <c r="A661" s="368"/>
      <c r="B661" s="368"/>
      <c r="C661" s="368"/>
      <c r="D661" s="368"/>
      <c r="E661" s="368"/>
      <c r="F661" s="504"/>
      <c r="G661" s="504"/>
      <c r="H661" s="504"/>
      <c r="I661" s="504"/>
      <c r="J661" s="504"/>
    </row>
    <row r="662" spans="1:10" s="503" customFormat="1">
      <c r="A662" s="368"/>
      <c r="B662" s="368"/>
      <c r="C662" s="368"/>
      <c r="D662" s="368"/>
      <c r="E662" s="368"/>
      <c r="F662" s="504"/>
      <c r="G662" s="504"/>
      <c r="H662" s="504"/>
      <c r="I662" s="504"/>
      <c r="J662" s="504"/>
    </row>
    <row r="663" spans="1:10" s="503" customFormat="1">
      <c r="A663" s="368"/>
      <c r="B663" s="368"/>
      <c r="C663" s="368"/>
      <c r="D663" s="368"/>
      <c r="E663" s="368"/>
      <c r="F663" s="504"/>
      <c r="G663" s="504"/>
      <c r="H663" s="504"/>
      <c r="I663" s="504"/>
      <c r="J663" s="504"/>
    </row>
    <row r="664" spans="1:10" s="503" customFormat="1">
      <c r="A664" s="368"/>
      <c r="B664" s="368"/>
      <c r="C664" s="368"/>
      <c r="D664" s="368"/>
      <c r="E664" s="368"/>
      <c r="F664" s="504"/>
      <c r="G664" s="504"/>
      <c r="H664" s="504"/>
      <c r="I664" s="504"/>
      <c r="J664" s="504"/>
    </row>
    <row r="665" spans="1:10" s="503" customFormat="1">
      <c r="A665" s="368"/>
      <c r="B665" s="368"/>
      <c r="C665" s="368"/>
      <c r="D665" s="368"/>
      <c r="E665" s="368"/>
      <c r="F665" s="504"/>
      <c r="G665" s="504"/>
      <c r="H665" s="504"/>
      <c r="I665" s="504"/>
      <c r="J665" s="504"/>
    </row>
    <row r="666" spans="1:10" s="503" customFormat="1">
      <c r="A666" s="368"/>
      <c r="B666" s="368"/>
      <c r="C666" s="368"/>
      <c r="D666" s="368"/>
      <c r="E666" s="368"/>
      <c r="F666" s="504"/>
      <c r="G666" s="504"/>
      <c r="H666" s="504"/>
      <c r="I666" s="504"/>
      <c r="J666" s="504"/>
    </row>
    <row r="667" spans="1:10" s="503" customFormat="1">
      <c r="A667" s="368"/>
      <c r="B667" s="368"/>
      <c r="C667" s="368"/>
      <c r="D667" s="368"/>
      <c r="E667" s="368"/>
      <c r="F667" s="504"/>
      <c r="G667" s="504"/>
      <c r="H667" s="504"/>
      <c r="I667" s="504"/>
      <c r="J667" s="504"/>
    </row>
    <row r="668" spans="1:10" s="503" customFormat="1">
      <c r="A668" s="368"/>
      <c r="B668" s="368"/>
      <c r="C668" s="368"/>
      <c r="D668" s="368"/>
      <c r="E668" s="368"/>
      <c r="F668" s="504"/>
      <c r="G668" s="504"/>
      <c r="H668" s="504"/>
      <c r="I668" s="504"/>
      <c r="J668" s="504"/>
    </row>
    <row r="669" spans="1:10" s="392" customFormat="1">
      <c r="A669" s="368"/>
      <c r="B669" s="368"/>
      <c r="C669" s="368"/>
      <c r="D669" s="368"/>
      <c r="E669" s="368"/>
      <c r="F669" s="502"/>
      <c r="G669" s="502"/>
      <c r="H669" s="502"/>
      <c r="I669" s="502"/>
      <c r="J669" s="502"/>
    </row>
    <row r="670" spans="1:10" s="392" customFormat="1">
      <c r="A670" s="368"/>
      <c r="B670" s="368"/>
      <c r="C670" s="368"/>
      <c r="D670" s="368"/>
      <c r="E670" s="368"/>
      <c r="F670" s="502"/>
      <c r="G670" s="502"/>
      <c r="H670" s="502"/>
      <c r="I670" s="502"/>
      <c r="J670" s="502"/>
    </row>
    <row r="671" spans="1:10" s="392" customFormat="1">
      <c r="A671" s="368"/>
      <c r="B671" s="368"/>
      <c r="C671" s="368"/>
      <c r="D671" s="368"/>
      <c r="E671" s="368"/>
      <c r="F671" s="502"/>
      <c r="G671" s="502"/>
      <c r="H671" s="502"/>
      <c r="I671" s="502"/>
      <c r="J671" s="502"/>
    </row>
    <row r="672" spans="1:10" s="392" customFormat="1">
      <c r="A672" s="368"/>
      <c r="B672" s="368"/>
      <c r="C672" s="368"/>
      <c r="D672" s="368"/>
      <c r="E672" s="368"/>
      <c r="F672" s="502"/>
      <c r="G672" s="502"/>
      <c r="H672" s="502"/>
      <c r="I672" s="502"/>
      <c r="J672" s="502"/>
    </row>
    <row r="673" spans="1:10" s="392" customFormat="1">
      <c r="A673" s="368"/>
      <c r="B673" s="368"/>
      <c r="C673" s="368"/>
      <c r="D673" s="368"/>
      <c r="E673" s="368"/>
      <c r="F673" s="502"/>
      <c r="G673" s="502"/>
      <c r="H673" s="502"/>
      <c r="I673" s="502"/>
      <c r="J673" s="502"/>
    </row>
    <row r="674" spans="1:10" s="392" customFormat="1">
      <c r="A674" s="368"/>
      <c r="B674" s="368"/>
      <c r="C674" s="368"/>
      <c r="D674" s="368"/>
      <c r="E674" s="368"/>
      <c r="F674" s="502"/>
      <c r="G674" s="502"/>
      <c r="H674" s="502"/>
      <c r="I674" s="502"/>
      <c r="J674" s="502"/>
    </row>
    <row r="675" spans="1:10" s="392" customFormat="1">
      <c r="A675" s="368"/>
      <c r="B675" s="368"/>
      <c r="C675" s="368"/>
      <c r="D675" s="368"/>
      <c r="E675" s="368"/>
      <c r="F675" s="502"/>
      <c r="G675" s="502"/>
      <c r="H675" s="502"/>
      <c r="I675" s="502"/>
      <c r="J675" s="502"/>
    </row>
    <row r="676" spans="1:10" s="392" customFormat="1">
      <c r="A676" s="368"/>
      <c r="B676" s="368"/>
      <c r="C676" s="368"/>
      <c r="D676" s="368"/>
      <c r="E676" s="368"/>
      <c r="F676" s="502"/>
      <c r="G676" s="502"/>
      <c r="H676" s="502"/>
      <c r="I676" s="502"/>
      <c r="J676" s="502"/>
    </row>
    <row r="677" spans="1:10" s="392" customFormat="1">
      <c r="A677" s="368"/>
      <c r="B677" s="368"/>
      <c r="C677" s="368"/>
      <c r="D677" s="368"/>
      <c r="E677" s="368"/>
      <c r="F677" s="502"/>
      <c r="G677" s="502"/>
      <c r="H677" s="502"/>
      <c r="I677" s="502"/>
      <c r="J677" s="502"/>
    </row>
    <row r="678" spans="1:10" s="392" customFormat="1">
      <c r="A678" s="368"/>
      <c r="B678" s="368"/>
      <c r="C678" s="368"/>
      <c r="D678" s="368"/>
      <c r="E678" s="368"/>
      <c r="F678" s="502"/>
      <c r="G678" s="502"/>
      <c r="H678" s="502"/>
      <c r="I678" s="502"/>
      <c r="J678" s="502"/>
    </row>
    <row r="679" spans="1:10" s="392" customFormat="1">
      <c r="A679" s="368"/>
      <c r="B679" s="368"/>
      <c r="C679" s="368"/>
      <c r="D679" s="368"/>
      <c r="E679" s="368"/>
      <c r="F679" s="502"/>
      <c r="G679" s="502"/>
      <c r="H679" s="502"/>
      <c r="I679" s="502"/>
      <c r="J679" s="502"/>
    </row>
    <row r="680" spans="1:10" s="392" customFormat="1">
      <c r="A680" s="368"/>
      <c r="B680" s="368"/>
      <c r="C680" s="368"/>
      <c r="D680" s="368"/>
      <c r="E680" s="368"/>
      <c r="F680" s="502"/>
      <c r="G680" s="502"/>
      <c r="H680" s="502"/>
      <c r="I680" s="502"/>
      <c r="J680" s="502"/>
    </row>
    <row r="751" spans="1:10" s="392" customFormat="1">
      <c r="A751" s="368"/>
      <c r="B751" s="368"/>
      <c r="C751" s="368"/>
      <c r="D751" s="368"/>
      <c r="E751" s="368"/>
      <c r="F751" s="502"/>
      <c r="G751" s="502"/>
      <c r="H751" s="502"/>
      <c r="I751" s="502"/>
      <c r="J751" s="502"/>
    </row>
    <row r="752" spans="1:10" s="392" customFormat="1">
      <c r="A752" s="368"/>
      <c r="B752" s="368"/>
      <c r="C752" s="368"/>
      <c r="D752" s="368"/>
      <c r="E752" s="368"/>
      <c r="F752" s="502"/>
      <c r="G752" s="502"/>
      <c r="H752" s="502"/>
      <c r="I752" s="502"/>
      <c r="J752" s="502"/>
    </row>
    <row r="753" spans="1:10" s="392" customFormat="1">
      <c r="A753" s="368"/>
      <c r="B753" s="368"/>
      <c r="C753" s="368"/>
      <c r="D753" s="368"/>
      <c r="E753" s="368"/>
      <c r="F753" s="502"/>
      <c r="G753" s="502"/>
      <c r="H753" s="502"/>
      <c r="I753" s="502"/>
      <c r="J753" s="502"/>
    </row>
    <row r="754" spans="1:10" s="392" customFormat="1">
      <c r="A754" s="368"/>
      <c r="B754" s="368"/>
      <c r="C754" s="368"/>
      <c r="D754" s="368"/>
      <c r="E754" s="368"/>
      <c r="F754" s="502"/>
      <c r="G754" s="502"/>
      <c r="H754" s="502"/>
      <c r="I754" s="502"/>
      <c r="J754" s="502"/>
    </row>
    <row r="755" spans="1:10" s="392" customFormat="1">
      <c r="A755" s="368"/>
      <c r="B755" s="368"/>
      <c r="C755" s="368"/>
      <c r="D755" s="368"/>
      <c r="E755" s="368"/>
      <c r="F755" s="502"/>
      <c r="G755" s="502"/>
      <c r="H755" s="502"/>
      <c r="I755" s="502"/>
      <c r="J755" s="502"/>
    </row>
    <row r="756" spans="1:10" s="392" customFormat="1">
      <c r="A756" s="368"/>
      <c r="B756" s="368"/>
      <c r="C756" s="368"/>
      <c r="D756" s="368"/>
      <c r="E756" s="368"/>
      <c r="F756" s="502"/>
      <c r="G756" s="502"/>
      <c r="H756" s="502"/>
      <c r="I756" s="502"/>
      <c r="J756" s="502"/>
    </row>
  </sheetData>
  <autoFilter ref="A1:XFC119" xr:uid="{00000000-0009-0000-0000-000002000000}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11.42578125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L847"/>
  <sheetViews>
    <sheetView topLeftCell="A343" zoomScale="150" workbookViewId="0">
      <selection activeCell="D363" sqref="D363"/>
    </sheetView>
  </sheetViews>
  <sheetFormatPr defaultColWidth="11.42578125" defaultRowHeight="12.75"/>
  <cols>
    <col min="1" max="1" width="61.28515625" customWidth="1"/>
    <col min="2" max="2" width="8.85546875" style="346"/>
    <col min="3" max="3" width="18.7109375" customWidth="1"/>
    <col min="4" max="4" width="11.42578125" style="348" customWidth="1"/>
    <col min="5" max="5" width="24.85546875" customWidth="1"/>
    <col min="6" max="6" width="24.7109375" style="349" customWidth="1"/>
    <col min="7" max="7" width="27" customWidth="1"/>
    <col min="8" max="8" width="13" style="350" customWidth="1"/>
    <col min="9" max="9" width="47.7109375" style="362" customWidth="1"/>
    <col min="10" max="10" width="47.7109375" customWidth="1"/>
  </cols>
  <sheetData>
    <row r="1" spans="1:11" ht="15.75">
      <c r="A1" s="345" t="s">
        <v>289</v>
      </c>
      <c r="B1" s="346" t="s">
        <v>290</v>
      </c>
      <c r="C1" s="347"/>
      <c r="D1" s="348" t="s">
        <v>291</v>
      </c>
      <c r="E1" s="347"/>
      <c r="F1" s="349" t="s">
        <v>292</v>
      </c>
      <c r="G1" s="347"/>
      <c r="H1" s="350" t="s">
        <v>293</v>
      </c>
    </row>
    <row r="2" spans="1:11">
      <c r="A2" t="s">
        <v>294</v>
      </c>
      <c r="B2" s="346">
        <v>10</v>
      </c>
      <c r="D2" s="348">
        <v>41.1</v>
      </c>
      <c r="F2" s="351">
        <v>43.155000000000001</v>
      </c>
      <c r="H2" s="352">
        <f t="shared" ref="H2:H22" si="0">F2/B2</f>
        <v>4.3155000000000001</v>
      </c>
    </row>
    <row r="3" spans="1:11">
      <c r="A3" t="s">
        <v>295</v>
      </c>
      <c r="B3" s="346">
        <v>10</v>
      </c>
      <c r="D3" s="348">
        <v>92.48</v>
      </c>
      <c r="F3" s="351">
        <v>97.104000000000013</v>
      </c>
      <c r="H3" s="352">
        <f t="shared" si="0"/>
        <v>9.7104000000000017</v>
      </c>
    </row>
    <row r="4" spans="1:11">
      <c r="A4" t="s">
        <v>296</v>
      </c>
      <c r="B4" s="346">
        <v>10</v>
      </c>
      <c r="D4" s="348">
        <v>11.94</v>
      </c>
      <c r="F4" s="351">
        <v>12.537000000000001</v>
      </c>
      <c r="H4" s="352">
        <f t="shared" si="0"/>
        <v>1.2537</v>
      </c>
    </row>
    <row r="5" spans="1:11">
      <c r="A5" t="s">
        <v>297</v>
      </c>
      <c r="B5" s="346">
        <v>10</v>
      </c>
      <c r="D5" s="348">
        <v>9.52</v>
      </c>
      <c r="F5" s="351">
        <v>9.9960000000000004</v>
      </c>
      <c r="H5" s="352">
        <f t="shared" si="0"/>
        <v>0.99960000000000004</v>
      </c>
    </row>
    <row r="6" spans="1:11">
      <c r="A6" t="s">
        <v>298</v>
      </c>
      <c r="B6" s="346">
        <v>10</v>
      </c>
      <c r="D6" s="348">
        <v>39.119999999999997</v>
      </c>
      <c r="F6" s="351">
        <v>41.076000000000001</v>
      </c>
      <c r="H6" s="352">
        <f t="shared" si="0"/>
        <v>4.1075999999999997</v>
      </c>
    </row>
    <row r="7" spans="1:11">
      <c r="A7" t="s">
        <v>299</v>
      </c>
      <c r="B7" s="346">
        <v>10</v>
      </c>
      <c r="D7" s="348">
        <v>11.52</v>
      </c>
      <c r="F7" s="351">
        <v>12.096</v>
      </c>
      <c r="H7" s="352">
        <f t="shared" si="0"/>
        <v>1.2096</v>
      </c>
    </row>
    <row r="8" spans="1:11">
      <c r="A8" t="s">
        <v>300</v>
      </c>
      <c r="B8" s="346">
        <v>10</v>
      </c>
      <c r="D8" s="348">
        <v>14</v>
      </c>
      <c r="F8" s="351">
        <v>14.700000000000001</v>
      </c>
      <c r="H8" s="352">
        <f t="shared" si="0"/>
        <v>1.4700000000000002</v>
      </c>
    </row>
    <row r="9" spans="1:11">
      <c r="A9" t="s">
        <v>301</v>
      </c>
      <c r="B9" s="346">
        <v>10</v>
      </c>
      <c r="D9" s="348">
        <v>91.76</v>
      </c>
      <c r="F9" s="351">
        <v>96.348000000000013</v>
      </c>
      <c r="H9" s="352">
        <f t="shared" si="0"/>
        <v>9.634800000000002</v>
      </c>
    </row>
    <row r="10" spans="1:11">
      <c r="A10" t="s">
        <v>302</v>
      </c>
      <c r="B10" s="346">
        <v>10</v>
      </c>
      <c r="D10" s="348">
        <v>41.76</v>
      </c>
      <c r="F10" s="351">
        <v>43.847999999999999</v>
      </c>
      <c r="H10" s="352">
        <f t="shared" si="0"/>
        <v>4.3848000000000003</v>
      </c>
    </row>
    <row r="11" spans="1:11">
      <c r="A11" t="s">
        <v>303</v>
      </c>
      <c r="B11" s="346">
        <v>10</v>
      </c>
      <c r="D11" s="348">
        <v>101.12</v>
      </c>
      <c r="F11" s="351">
        <v>106.17600000000002</v>
      </c>
      <c r="H11" s="352">
        <f t="shared" si="0"/>
        <v>10.617600000000001</v>
      </c>
    </row>
    <row r="12" spans="1:11">
      <c r="A12" t="s">
        <v>304</v>
      </c>
      <c r="B12" s="346">
        <v>10</v>
      </c>
      <c r="D12" s="348">
        <v>51.68</v>
      </c>
      <c r="F12" s="351">
        <v>54.264000000000003</v>
      </c>
      <c r="H12" s="352">
        <f t="shared" si="0"/>
        <v>5.4264000000000001</v>
      </c>
    </row>
    <row r="13" spans="1:11">
      <c r="A13" t="s">
        <v>305</v>
      </c>
      <c r="B13" s="346">
        <v>10</v>
      </c>
      <c r="D13" s="348">
        <v>111.52</v>
      </c>
      <c r="F13" s="351">
        <v>117.096</v>
      </c>
      <c r="H13" s="352">
        <f t="shared" si="0"/>
        <v>11.7096</v>
      </c>
    </row>
    <row r="14" spans="1:11">
      <c r="A14" t="s">
        <v>306</v>
      </c>
      <c r="B14" s="346">
        <v>10</v>
      </c>
      <c r="D14" s="348">
        <v>111.52</v>
      </c>
      <c r="F14" s="351">
        <v>117.096</v>
      </c>
      <c r="H14" s="352">
        <f t="shared" si="0"/>
        <v>11.7096</v>
      </c>
      <c r="K14" t="s">
        <v>307</v>
      </c>
    </row>
    <row r="15" spans="1:11">
      <c r="A15" t="s">
        <v>308</v>
      </c>
      <c r="B15" s="346">
        <v>10</v>
      </c>
      <c r="D15" s="348">
        <v>17.68</v>
      </c>
      <c r="F15" s="351">
        <v>18.564</v>
      </c>
      <c r="H15" s="352">
        <f t="shared" si="0"/>
        <v>1.8564000000000001</v>
      </c>
    </row>
    <row r="16" spans="1:11">
      <c r="A16" t="s">
        <v>309</v>
      </c>
      <c r="B16" s="346">
        <v>10</v>
      </c>
      <c r="D16" s="348">
        <v>199.2</v>
      </c>
      <c r="F16" s="351">
        <v>209.16</v>
      </c>
      <c r="H16" s="352">
        <f t="shared" si="0"/>
        <v>20.916</v>
      </c>
    </row>
    <row r="17" spans="1:8">
      <c r="A17" t="s">
        <v>310</v>
      </c>
      <c r="B17" s="346">
        <v>10</v>
      </c>
      <c r="D17" s="348">
        <v>231.2</v>
      </c>
      <c r="F17" s="351">
        <v>242.76</v>
      </c>
      <c r="H17" s="352">
        <f t="shared" si="0"/>
        <v>24.276</v>
      </c>
    </row>
    <row r="18" spans="1:8">
      <c r="A18" t="s">
        <v>311</v>
      </c>
      <c r="B18" s="346">
        <v>10</v>
      </c>
      <c r="D18" s="348">
        <v>86.96</v>
      </c>
      <c r="F18" s="351">
        <v>91.307999999999993</v>
      </c>
      <c r="H18" s="352">
        <f t="shared" si="0"/>
        <v>9.1307999999999989</v>
      </c>
    </row>
    <row r="19" spans="1:8">
      <c r="A19" t="s">
        <v>312</v>
      </c>
      <c r="B19" s="346">
        <v>10</v>
      </c>
      <c r="D19" s="348">
        <v>86.96</v>
      </c>
      <c r="F19" s="351">
        <v>91.307999999999993</v>
      </c>
      <c r="H19" s="352">
        <f t="shared" si="0"/>
        <v>9.1307999999999989</v>
      </c>
    </row>
    <row r="20" spans="1:8">
      <c r="A20" t="s">
        <v>313</v>
      </c>
      <c r="B20" s="346">
        <v>10</v>
      </c>
      <c r="D20" s="348">
        <v>22.16</v>
      </c>
      <c r="F20" s="351">
        <v>23.268000000000001</v>
      </c>
      <c r="H20" s="352">
        <f t="shared" si="0"/>
        <v>2.3268</v>
      </c>
    </row>
    <row r="21" spans="1:8">
      <c r="A21" t="s">
        <v>314</v>
      </c>
      <c r="B21" s="346">
        <v>10</v>
      </c>
      <c r="D21" s="348">
        <v>7.2</v>
      </c>
      <c r="F21" s="351">
        <v>7.5600000000000005</v>
      </c>
      <c r="H21" s="352">
        <f t="shared" si="0"/>
        <v>0.75600000000000001</v>
      </c>
    </row>
    <row r="22" spans="1:8">
      <c r="A22" t="s">
        <v>315</v>
      </c>
      <c r="B22" s="353">
        <v>10</v>
      </c>
      <c r="D22" s="354">
        <v>19.36</v>
      </c>
      <c r="F22" s="355">
        <v>20.327999999999999</v>
      </c>
      <c r="H22" s="356">
        <f t="shared" si="0"/>
        <v>2.0327999999999999</v>
      </c>
    </row>
    <row r="23" spans="1:8" ht="15.75">
      <c r="A23" s="345" t="s">
        <v>316</v>
      </c>
      <c r="B23" s="347"/>
      <c r="C23" s="347"/>
      <c r="D23" s="347"/>
      <c r="E23" s="347"/>
      <c r="F23" s="357"/>
      <c r="G23" s="347"/>
      <c r="H23" s="357"/>
    </row>
    <row r="24" spans="1:8">
      <c r="A24" t="s">
        <v>317</v>
      </c>
      <c r="B24" s="358">
        <v>10</v>
      </c>
      <c r="D24" s="359">
        <v>39.130000000000003</v>
      </c>
      <c r="F24" s="360">
        <v>41.086500000000001</v>
      </c>
      <c r="H24" s="361">
        <f t="shared" ref="H24:H41" si="1">F24/B24</f>
        <v>4.1086499999999999</v>
      </c>
    </row>
    <row r="25" spans="1:8">
      <c r="A25" t="s">
        <v>318</v>
      </c>
      <c r="B25" s="346">
        <v>10</v>
      </c>
      <c r="D25" s="348">
        <v>86.08</v>
      </c>
      <c r="F25" s="351">
        <v>90.384</v>
      </c>
      <c r="H25" s="352">
        <f t="shared" si="1"/>
        <v>9.0383999999999993</v>
      </c>
    </row>
    <row r="26" spans="1:8">
      <c r="A26" t="s">
        <v>319</v>
      </c>
      <c r="B26" s="346">
        <v>10</v>
      </c>
      <c r="D26" s="348">
        <v>16.77</v>
      </c>
      <c r="F26" s="351">
        <v>17.608499999999999</v>
      </c>
      <c r="H26" s="352">
        <f t="shared" si="1"/>
        <v>1.76085</v>
      </c>
    </row>
    <row r="27" spans="1:8">
      <c r="A27" t="s">
        <v>320</v>
      </c>
      <c r="B27" s="346">
        <v>10</v>
      </c>
      <c r="D27" s="348">
        <v>10.24</v>
      </c>
      <c r="F27" s="351">
        <v>10.752000000000001</v>
      </c>
      <c r="H27" s="352">
        <f t="shared" si="1"/>
        <v>1.0752000000000002</v>
      </c>
    </row>
    <row r="28" spans="1:8">
      <c r="A28" t="s">
        <v>321</v>
      </c>
      <c r="B28" s="346">
        <v>10</v>
      </c>
      <c r="D28" s="348">
        <v>11.52</v>
      </c>
      <c r="F28" s="351">
        <v>12.096</v>
      </c>
      <c r="H28" s="352">
        <f t="shared" si="1"/>
        <v>1.2096</v>
      </c>
    </row>
    <row r="29" spans="1:8">
      <c r="A29" t="s">
        <v>322</v>
      </c>
      <c r="B29" s="346">
        <v>10</v>
      </c>
      <c r="D29" s="348">
        <v>14</v>
      </c>
      <c r="F29" s="351">
        <v>14.700000000000001</v>
      </c>
      <c r="H29" s="352">
        <f t="shared" si="1"/>
        <v>1.4700000000000002</v>
      </c>
    </row>
    <row r="30" spans="1:8">
      <c r="A30" t="s">
        <v>323</v>
      </c>
      <c r="B30" s="346">
        <v>10</v>
      </c>
      <c r="D30" s="348">
        <v>47.04</v>
      </c>
      <c r="F30" s="351">
        <v>49.392000000000003</v>
      </c>
      <c r="H30" s="352">
        <f t="shared" si="1"/>
        <v>4.9392000000000005</v>
      </c>
    </row>
    <row r="31" spans="1:8">
      <c r="A31" t="s">
        <v>324</v>
      </c>
      <c r="B31" s="346">
        <v>10</v>
      </c>
      <c r="D31" s="348">
        <v>12.56</v>
      </c>
      <c r="F31" s="351">
        <v>13.188000000000001</v>
      </c>
      <c r="H31" s="352">
        <f t="shared" si="1"/>
        <v>1.3188</v>
      </c>
    </row>
    <row r="32" spans="1:8">
      <c r="A32" t="s">
        <v>325</v>
      </c>
      <c r="B32" s="346">
        <v>10</v>
      </c>
      <c r="D32" s="348">
        <v>97.36</v>
      </c>
      <c r="F32" s="351">
        <v>102.22800000000001</v>
      </c>
      <c r="H32" s="352">
        <f t="shared" si="1"/>
        <v>10.222800000000001</v>
      </c>
    </row>
    <row r="33" spans="1:9">
      <c r="A33" t="s">
        <v>326</v>
      </c>
      <c r="B33" s="346">
        <v>10</v>
      </c>
      <c r="D33" s="348">
        <v>91.76</v>
      </c>
      <c r="F33" s="351">
        <v>96.348000000000013</v>
      </c>
      <c r="H33" s="352">
        <f t="shared" si="1"/>
        <v>9.634800000000002</v>
      </c>
    </row>
    <row r="34" spans="1:9">
      <c r="A34" t="s">
        <v>327</v>
      </c>
      <c r="B34" s="346">
        <v>10</v>
      </c>
      <c r="D34" s="348">
        <v>5.84</v>
      </c>
      <c r="F34" s="351">
        <v>6.1319999999999997</v>
      </c>
      <c r="H34" s="352">
        <f t="shared" si="1"/>
        <v>0.61319999999999997</v>
      </c>
    </row>
    <row r="35" spans="1:9">
      <c r="A35" t="s">
        <v>328</v>
      </c>
      <c r="B35" s="346">
        <v>10</v>
      </c>
      <c r="D35" s="348">
        <v>118.56</v>
      </c>
      <c r="F35" s="351">
        <v>124.48800000000001</v>
      </c>
      <c r="H35" s="352">
        <f t="shared" si="1"/>
        <v>12.448800000000002</v>
      </c>
    </row>
    <row r="36" spans="1:9">
      <c r="A36" t="s">
        <v>329</v>
      </c>
      <c r="B36" s="346">
        <v>10</v>
      </c>
      <c r="D36" s="348">
        <v>114.4</v>
      </c>
      <c r="F36" s="351">
        <v>120.12</v>
      </c>
      <c r="H36" s="352">
        <f t="shared" si="1"/>
        <v>12.012</v>
      </c>
    </row>
    <row r="37" spans="1:9">
      <c r="A37" t="s">
        <v>330</v>
      </c>
      <c r="B37" s="346">
        <v>10</v>
      </c>
      <c r="D37" s="348">
        <v>6.4</v>
      </c>
      <c r="F37" s="351">
        <v>6.7200000000000006</v>
      </c>
      <c r="H37" s="352">
        <f t="shared" si="1"/>
        <v>0.67200000000000004</v>
      </c>
    </row>
    <row r="38" spans="1:9">
      <c r="A38" t="s">
        <v>331</v>
      </c>
      <c r="B38" s="346">
        <v>10</v>
      </c>
      <c r="D38" s="348">
        <v>134</v>
      </c>
      <c r="F38" s="351">
        <v>140.70000000000002</v>
      </c>
      <c r="H38" s="352">
        <f t="shared" si="1"/>
        <v>14.070000000000002</v>
      </c>
    </row>
    <row r="39" spans="1:9">
      <c r="A39" t="s">
        <v>332</v>
      </c>
      <c r="B39" s="346">
        <v>10</v>
      </c>
      <c r="D39" s="348">
        <v>212.16</v>
      </c>
      <c r="F39" s="351">
        <v>222.768</v>
      </c>
      <c r="H39" s="352">
        <f t="shared" si="1"/>
        <v>22.276800000000001</v>
      </c>
    </row>
    <row r="40" spans="1:9">
      <c r="A40" t="s">
        <v>333</v>
      </c>
      <c r="B40" s="346">
        <v>10</v>
      </c>
      <c r="D40" s="348">
        <v>212.16</v>
      </c>
      <c r="F40" s="351">
        <v>222.768</v>
      </c>
      <c r="H40" s="352">
        <f t="shared" si="1"/>
        <v>22.276800000000001</v>
      </c>
    </row>
    <row r="41" spans="1:9">
      <c r="A41" t="s">
        <v>334</v>
      </c>
      <c r="B41" s="353">
        <v>10</v>
      </c>
      <c r="D41" s="354">
        <v>17.68</v>
      </c>
      <c r="F41" s="355">
        <v>18.564</v>
      </c>
      <c r="H41" s="356">
        <f t="shared" si="1"/>
        <v>1.8564000000000001</v>
      </c>
    </row>
    <row r="42" spans="1:9" ht="15.75">
      <c r="A42" s="345" t="s">
        <v>335</v>
      </c>
      <c r="B42" s="347"/>
      <c r="C42" s="347"/>
      <c r="D42" s="347"/>
      <c r="E42" s="347"/>
      <c r="F42" s="357"/>
      <c r="G42" s="347"/>
      <c r="H42" s="357"/>
    </row>
    <row r="43" spans="1:9">
      <c r="A43" t="s">
        <v>336</v>
      </c>
      <c r="B43" s="358">
        <v>10</v>
      </c>
      <c r="D43" s="359">
        <v>164.4</v>
      </c>
      <c r="F43" s="360">
        <v>172.62</v>
      </c>
      <c r="H43" s="361">
        <f t="shared" ref="H43:H48" si="2">F43/B43</f>
        <v>17.262</v>
      </c>
      <c r="I43" s="362">
        <f>H43/5.5</f>
        <v>3.1385454545454547</v>
      </c>
    </row>
    <row r="44" spans="1:9">
      <c r="A44" t="s">
        <v>337</v>
      </c>
      <c r="B44" s="346">
        <v>5</v>
      </c>
      <c r="D44" s="348">
        <v>125.84</v>
      </c>
      <c r="F44" s="351">
        <v>132.13200000000001</v>
      </c>
      <c r="H44" s="352">
        <f t="shared" si="2"/>
        <v>26.426400000000001</v>
      </c>
      <c r="I44" s="362">
        <f t="shared" ref="I44:I47" si="3">H44/5.5</f>
        <v>4.8048000000000002</v>
      </c>
    </row>
    <row r="45" spans="1:9">
      <c r="A45" t="s">
        <v>338</v>
      </c>
      <c r="B45" s="346">
        <v>5</v>
      </c>
      <c r="D45" s="348">
        <v>195.18</v>
      </c>
      <c r="F45" s="351">
        <v>204.93900000000002</v>
      </c>
      <c r="H45" s="352">
        <f t="shared" si="2"/>
        <v>40.987800000000007</v>
      </c>
      <c r="I45" s="362">
        <f t="shared" si="3"/>
        <v>7.452327272727274</v>
      </c>
    </row>
    <row r="46" spans="1:9">
      <c r="A46" t="s">
        <v>339</v>
      </c>
      <c r="B46" s="346">
        <v>5</v>
      </c>
      <c r="D46" s="348">
        <v>120.96</v>
      </c>
      <c r="F46" s="351">
        <v>127.008</v>
      </c>
      <c r="H46" s="352">
        <f t="shared" si="2"/>
        <v>25.401599999999998</v>
      </c>
      <c r="I46" s="362">
        <f>H46/3.4</f>
        <v>7.4710588235294111</v>
      </c>
    </row>
    <row r="47" spans="1:9">
      <c r="A47" t="s">
        <v>340</v>
      </c>
      <c r="B47" s="346">
        <v>3</v>
      </c>
      <c r="D47" s="348">
        <v>176.58</v>
      </c>
      <c r="F47" s="351">
        <v>185.40900000000002</v>
      </c>
      <c r="H47" s="352">
        <f t="shared" si="2"/>
        <v>61.803000000000004</v>
      </c>
      <c r="I47" s="362">
        <f t="shared" si="3"/>
        <v>11.236909090909093</v>
      </c>
    </row>
    <row r="48" spans="1:9">
      <c r="A48" t="s">
        <v>341</v>
      </c>
      <c r="B48" s="353">
        <v>3</v>
      </c>
      <c r="D48" s="354">
        <v>128.34</v>
      </c>
      <c r="F48" s="355">
        <v>134.75700000000001</v>
      </c>
      <c r="H48" s="356">
        <f t="shared" si="2"/>
        <v>44.919000000000004</v>
      </c>
      <c r="I48" s="362">
        <f>H48/4</f>
        <v>11.229750000000001</v>
      </c>
    </row>
    <row r="49" spans="1:9" ht="15.75">
      <c r="A49" s="345" t="s">
        <v>342</v>
      </c>
      <c r="B49" s="347"/>
      <c r="C49" s="347"/>
      <c r="D49" s="347"/>
      <c r="E49" s="347"/>
      <c r="F49" s="357"/>
      <c r="G49" s="347"/>
      <c r="H49" s="357"/>
    </row>
    <row r="50" spans="1:9">
      <c r="A50" t="s">
        <v>343</v>
      </c>
      <c r="B50" s="358">
        <v>10</v>
      </c>
      <c r="D50" s="359">
        <v>138.71</v>
      </c>
      <c r="F50" s="360">
        <v>145.64550000000003</v>
      </c>
      <c r="H50" s="361">
        <f t="shared" ref="H50:H101" si="4">F50/B50</f>
        <v>14.564550000000002</v>
      </c>
      <c r="I50" s="362">
        <f>H50/5.5</f>
        <v>2.6481000000000003</v>
      </c>
    </row>
    <row r="51" spans="1:9">
      <c r="A51" t="s">
        <v>344</v>
      </c>
      <c r="B51" s="346">
        <v>10</v>
      </c>
      <c r="D51" s="348">
        <v>145.59</v>
      </c>
      <c r="F51" s="351">
        <v>152.86950000000002</v>
      </c>
      <c r="H51" s="352">
        <f t="shared" si="4"/>
        <v>15.286950000000001</v>
      </c>
      <c r="I51" s="362">
        <f t="shared" ref="I51:I58" si="5">H51/5.5</f>
        <v>2.7794454545454546</v>
      </c>
    </row>
    <row r="52" spans="1:9">
      <c r="A52" t="s">
        <v>345</v>
      </c>
      <c r="B52" s="346">
        <v>10</v>
      </c>
      <c r="D52" s="348">
        <v>145.59</v>
      </c>
      <c r="F52" s="351">
        <v>152.86950000000002</v>
      </c>
      <c r="H52" s="352">
        <f t="shared" si="4"/>
        <v>15.286950000000001</v>
      </c>
      <c r="I52" s="362">
        <f t="shared" si="5"/>
        <v>2.7794454545454546</v>
      </c>
    </row>
    <row r="53" spans="1:9">
      <c r="A53" t="s">
        <v>346</v>
      </c>
      <c r="B53" s="346">
        <v>10</v>
      </c>
      <c r="D53" s="348">
        <v>145.59</v>
      </c>
      <c r="F53" s="351">
        <v>152.86950000000002</v>
      </c>
      <c r="H53" s="352">
        <f t="shared" si="4"/>
        <v>15.286950000000001</v>
      </c>
      <c r="I53" s="362">
        <f t="shared" si="5"/>
        <v>2.7794454545454546</v>
      </c>
    </row>
    <row r="54" spans="1:9">
      <c r="A54" t="s">
        <v>347</v>
      </c>
      <c r="B54" s="346">
        <v>10</v>
      </c>
      <c r="D54" s="348">
        <v>145.59</v>
      </c>
      <c r="F54" s="351">
        <v>152.86950000000002</v>
      </c>
      <c r="H54" s="352">
        <f t="shared" si="4"/>
        <v>15.286950000000001</v>
      </c>
      <c r="I54" s="362">
        <f t="shared" si="5"/>
        <v>2.7794454545454546</v>
      </c>
    </row>
    <row r="55" spans="1:9">
      <c r="A55" t="s">
        <v>348</v>
      </c>
      <c r="B55" s="346">
        <v>10</v>
      </c>
      <c r="D55" s="348">
        <v>145.59</v>
      </c>
      <c r="F55" s="351">
        <v>152.86950000000002</v>
      </c>
      <c r="H55" s="352">
        <f t="shared" si="4"/>
        <v>15.286950000000001</v>
      </c>
      <c r="I55" s="362">
        <f t="shared" si="5"/>
        <v>2.7794454545454546</v>
      </c>
    </row>
    <row r="56" spans="1:9">
      <c r="A56" t="s">
        <v>349</v>
      </c>
      <c r="B56" s="346">
        <v>10</v>
      </c>
      <c r="D56" s="348">
        <v>153.01</v>
      </c>
      <c r="F56" s="351">
        <v>160.66049999999998</v>
      </c>
      <c r="H56" s="352">
        <f t="shared" si="4"/>
        <v>16.066049999999997</v>
      </c>
      <c r="I56" s="362">
        <f t="shared" si="5"/>
        <v>2.9210999999999996</v>
      </c>
    </row>
    <row r="57" spans="1:9">
      <c r="A57" t="s">
        <v>350</v>
      </c>
      <c r="B57" s="346">
        <v>10</v>
      </c>
      <c r="D57" s="348">
        <v>153.01</v>
      </c>
      <c r="F57" s="351">
        <v>160.66049999999998</v>
      </c>
      <c r="H57" s="352">
        <f t="shared" si="4"/>
        <v>16.066049999999997</v>
      </c>
      <c r="I57" s="362">
        <f t="shared" si="5"/>
        <v>2.9210999999999996</v>
      </c>
    </row>
    <row r="58" spans="1:9">
      <c r="A58" t="s">
        <v>351</v>
      </c>
      <c r="B58" s="346">
        <v>10</v>
      </c>
      <c r="D58" s="348">
        <v>153.01</v>
      </c>
      <c r="F58" s="351">
        <v>160.66049999999998</v>
      </c>
      <c r="H58" s="352">
        <f t="shared" si="4"/>
        <v>16.066049999999997</v>
      </c>
      <c r="I58" s="362">
        <f t="shared" si="5"/>
        <v>2.9210999999999996</v>
      </c>
    </row>
    <row r="59" spans="1:9">
      <c r="A59" t="s">
        <v>352</v>
      </c>
      <c r="B59" s="346">
        <v>100</v>
      </c>
      <c r="D59" s="348">
        <v>20.02</v>
      </c>
      <c r="F59" s="351">
        <v>21.021000000000001</v>
      </c>
      <c r="H59" s="352">
        <f t="shared" si="4"/>
        <v>0.21021000000000001</v>
      </c>
    </row>
    <row r="60" spans="1:9">
      <c r="A60" t="s">
        <v>353</v>
      </c>
      <c r="B60" s="346">
        <v>100</v>
      </c>
      <c r="D60" s="348">
        <v>20.02</v>
      </c>
      <c r="F60" s="351">
        <v>21.021000000000001</v>
      </c>
      <c r="H60" s="352">
        <f t="shared" si="4"/>
        <v>0.21021000000000001</v>
      </c>
    </row>
    <row r="61" spans="1:9">
      <c r="A61" t="s">
        <v>354</v>
      </c>
      <c r="B61" s="346">
        <v>100</v>
      </c>
      <c r="D61" s="348">
        <v>20.02</v>
      </c>
      <c r="F61" s="351">
        <v>21.021000000000001</v>
      </c>
      <c r="H61" s="352">
        <f t="shared" si="4"/>
        <v>0.21021000000000001</v>
      </c>
    </row>
    <row r="62" spans="1:9">
      <c r="A62" t="s">
        <v>355</v>
      </c>
      <c r="B62" s="346">
        <v>100</v>
      </c>
      <c r="D62" s="348">
        <v>20.02</v>
      </c>
      <c r="F62" s="351">
        <v>21.021000000000001</v>
      </c>
      <c r="H62" s="352">
        <f t="shared" si="4"/>
        <v>0.21021000000000001</v>
      </c>
    </row>
    <row r="63" spans="1:9">
      <c r="A63" t="s">
        <v>356</v>
      </c>
      <c r="B63" s="346">
        <v>100</v>
      </c>
      <c r="D63" s="348">
        <v>20.02</v>
      </c>
      <c r="F63" s="351">
        <v>21.021000000000001</v>
      </c>
      <c r="H63" s="352">
        <f t="shared" si="4"/>
        <v>0.21021000000000001</v>
      </c>
    </row>
    <row r="64" spans="1:9">
      <c r="A64" t="s">
        <v>357</v>
      </c>
      <c r="B64" s="346">
        <v>100</v>
      </c>
      <c r="D64" s="348">
        <v>20.02</v>
      </c>
      <c r="F64" s="351">
        <v>21.021000000000001</v>
      </c>
      <c r="H64" s="352">
        <f t="shared" si="4"/>
        <v>0.21021000000000001</v>
      </c>
    </row>
    <row r="65" spans="1:9">
      <c r="A65" t="s">
        <v>358</v>
      </c>
      <c r="B65" s="346">
        <v>100</v>
      </c>
      <c r="D65" s="348">
        <v>20.02</v>
      </c>
      <c r="F65" s="351">
        <v>21.021000000000001</v>
      </c>
      <c r="H65" s="352">
        <f t="shared" si="4"/>
        <v>0.21021000000000001</v>
      </c>
    </row>
    <row r="66" spans="1:9">
      <c r="A66" t="s">
        <v>359</v>
      </c>
      <c r="B66" s="346">
        <v>100</v>
      </c>
      <c r="D66" s="348">
        <v>20.02</v>
      </c>
      <c r="F66" s="351">
        <v>21.021000000000001</v>
      </c>
      <c r="H66" s="352">
        <f t="shared" si="4"/>
        <v>0.21021000000000001</v>
      </c>
    </row>
    <row r="67" spans="1:9">
      <c r="A67" t="s">
        <v>360</v>
      </c>
      <c r="B67" s="346">
        <v>100</v>
      </c>
      <c r="D67" s="348">
        <v>20.02</v>
      </c>
      <c r="F67" s="351">
        <v>21.021000000000001</v>
      </c>
      <c r="H67" s="352">
        <f t="shared" si="4"/>
        <v>0.21021000000000001</v>
      </c>
    </row>
    <row r="68" spans="1:9">
      <c r="A68" t="s">
        <v>361</v>
      </c>
      <c r="B68" s="346">
        <v>10</v>
      </c>
      <c r="D68" s="348">
        <v>138.71</v>
      </c>
      <c r="F68" s="351">
        <v>145.64550000000003</v>
      </c>
      <c r="H68" s="352">
        <f t="shared" si="4"/>
        <v>14.564550000000002</v>
      </c>
      <c r="I68" s="362">
        <f t="shared" ref="I68:I73" si="6">H68/5.5</f>
        <v>2.6481000000000003</v>
      </c>
    </row>
    <row r="69" spans="1:9">
      <c r="A69" t="s">
        <v>362</v>
      </c>
      <c r="B69" s="346">
        <v>10</v>
      </c>
      <c r="D69" s="348">
        <v>169.35</v>
      </c>
      <c r="F69" s="351">
        <v>177.8175</v>
      </c>
      <c r="H69" s="352">
        <f t="shared" si="4"/>
        <v>17.781749999999999</v>
      </c>
      <c r="I69" s="362">
        <f t="shared" si="6"/>
        <v>3.2330454545454543</v>
      </c>
    </row>
    <row r="70" spans="1:9">
      <c r="A70" t="s">
        <v>363</v>
      </c>
      <c r="B70" s="346">
        <v>10</v>
      </c>
      <c r="D70" s="348">
        <v>169.35</v>
      </c>
      <c r="F70" s="351">
        <v>177.8175</v>
      </c>
      <c r="H70" s="352">
        <f t="shared" si="4"/>
        <v>17.781749999999999</v>
      </c>
      <c r="I70" s="362">
        <f t="shared" si="6"/>
        <v>3.2330454545454543</v>
      </c>
    </row>
    <row r="71" spans="1:9">
      <c r="A71" t="s">
        <v>364</v>
      </c>
      <c r="B71" s="346">
        <v>10</v>
      </c>
      <c r="D71" s="348">
        <v>169.35</v>
      </c>
      <c r="F71" s="351">
        <v>177.8175</v>
      </c>
      <c r="H71" s="352">
        <f t="shared" si="4"/>
        <v>17.781749999999999</v>
      </c>
      <c r="I71" s="362">
        <f t="shared" si="6"/>
        <v>3.2330454545454543</v>
      </c>
    </row>
    <row r="72" spans="1:9">
      <c r="A72" t="s">
        <v>365</v>
      </c>
      <c r="B72" s="346">
        <v>10</v>
      </c>
      <c r="D72" s="348">
        <v>169.35</v>
      </c>
      <c r="F72" s="351">
        <v>177.8175</v>
      </c>
      <c r="H72" s="352">
        <f t="shared" si="4"/>
        <v>17.781749999999999</v>
      </c>
      <c r="I72" s="362">
        <f t="shared" si="6"/>
        <v>3.2330454545454543</v>
      </c>
    </row>
    <row r="73" spans="1:9">
      <c r="A73" t="s">
        <v>366</v>
      </c>
      <c r="B73" s="346">
        <v>10</v>
      </c>
      <c r="D73" s="348">
        <v>169.35</v>
      </c>
      <c r="F73" s="351">
        <v>177.8175</v>
      </c>
      <c r="H73" s="352">
        <f t="shared" si="4"/>
        <v>17.781749999999999</v>
      </c>
      <c r="I73" s="362">
        <f t="shared" si="6"/>
        <v>3.2330454545454543</v>
      </c>
    </row>
    <row r="74" spans="1:9">
      <c r="A74" t="s">
        <v>367</v>
      </c>
      <c r="B74" s="346">
        <v>100</v>
      </c>
      <c r="D74" s="348">
        <v>22.22</v>
      </c>
      <c r="F74" s="351">
        <v>23.331</v>
      </c>
      <c r="H74" s="352">
        <f t="shared" si="4"/>
        <v>0.23330999999999999</v>
      </c>
    </row>
    <row r="75" spans="1:9">
      <c r="A75" t="s">
        <v>368</v>
      </c>
      <c r="B75" s="346">
        <v>100</v>
      </c>
      <c r="D75" s="348">
        <v>22.22</v>
      </c>
      <c r="F75" s="351">
        <v>23.331</v>
      </c>
      <c r="H75" s="352">
        <f t="shared" si="4"/>
        <v>0.23330999999999999</v>
      </c>
    </row>
    <row r="76" spans="1:9">
      <c r="A76" t="s">
        <v>369</v>
      </c>
      <c r="B76" s="346">
        <v>100</v>
      </c>
      <c r="D76" s="348">
        <v>22.22</v>
      </c>
      <c r="F76" s="351">
        <v>23.331</v>
      </c>
      <c r="H76" s="352">
        <f t="shared" si="4"/>
        <v>0.23330999999999999</v>
      </c>
    </row>
    <row r="77" spans="1:9">
      <c r="A77" t="s">
        <v>370</v>
      </c>
      <c r="B77" s="346">
        <v>100</v>
      </c>
      <c r="D77" s="348">
        <v>22.22</v>
      </c>
      <c r="F77" s="351">
        <v>23.331</v>
      </c>
      <c r="H77" s="352">
        <f t="shared" si="4"/>
        <v>0.23330999999999999</v>
      </c>
    </row>
    <row r="78" spans="1:9">
      <c r="A78" t="s">
        <v>371</v>
      </c>
      <c r="B78" s="346">
        <v>100</v>
      </c>
      <c r="D78" s="348">
        <v>22.22</v>
      </c>
      <c r="F78" s="351">
        <v>23.331</v>
      </c>
      <c r="H78" s="352">
        <f t="shared" si="4"/>
        <v>0.23330999999999999</v>
      </c>
    </row>
    <row r="79" spans="1:9">
      <c r="A79" t="s">
        <v>372</v>
      </c>
      <c r="B79" s="346">
        <v>100</v>
      </c>
      <c r="D79" s="348">
        <v>22.22</v>
      </c>
      <c r="F79" s="351">
        <v>23.331</v>
      </c>
      <c r="H79" s="352">
        <f t="shared" si="4"/>
        <v>0.23330999999999999</v>
      </c>
    </row>
    <row r="80" spans="1:9">
      <c r="A80" t="s">
        <v>373</v>
      </c>
      <c r="B80" s="346">
        <v>10</v>
      </c>
      <c r="D80" s="348">
        <v>380.38</v>
      </c>
      <c r="F80" s="351">
        <v>418.41800000000001</v>
      </c>
      <c r="H80" s="352">
        <f t="shared" si="4"/>
        <v>41.841799999999999</v>
      </c>
      <c r="I80" s="362">
        <f t="shared" ref="I80:I84" si="7">H80/5.5</f>
        <v>7.6075999999999997</v>
      </c>
    </row>
    <row r="81" spans="1:9">
      <c r="A81" t="s">
        <v>374</v>
      </c>
      <c r="B81" s="346">
        <v>10</v>
      </c>
      <c r="D81" s="348">
        <v>380.38</v>
      </c>
      <c r="F81" s="351">
        <v>418.41800000000001</v>
      </c>
      <c r="H81" s="352">
        <f t="shared" si="4"/>
        <v>41.841799999999999</v>
      </c>
      <c r="I81" s="362">
        <f t="shared" si="7"/>
        <v>7.6075999999999997</v>
      </c>
    </row>
    <row r="82" spans="1:9">
      <c r="A82" t="s">
        <v>375</v>
      </c>
      <c r="B82" s="346">
        <v>10</v>
      </c>
      <c r="D82" s="348">
        <v>380.38</v>
      </c>
      <c r="F82" s="351">
        <v>418.41800000000001</v>
      </c>
      <c r="H82" s="352">
        <f t="shared" si="4"/>
        <v>41.841799999999999</v>
      </c>
      <c r="I82" s="362">
        <f t="shared" si="7"/>
        <v>7.6075999999999997</v>
      </c>
    </row>
    <row r="83" spans="1:9">
      <c r="A83" t="s">
        <v>376</v>
      </c>
      <c r="B83" s="346">
        <v>10</v>
      </c>
      <c r="D83" s="348">
        <v>380.38</v>
      </c>
      <c r="F83" s="351">
        <v>418.41800000000001</v>
      </c>
      <c r="H83" s="352">
        <f t="shared" si="4"/>
        <v>41.841799999999999</v>
      </c>
      <c r="I83" s="362">
        <f t="shared" si="7"/>
        <v>7.6075999999999997</v>
      </c>
    </row>
    <row r="84" spans="1:9">
      <c r="A84" t="s">
        <v>377</v>
      </c>
      <c r="B84" s="346">
        <v>10</v>
      </c>
      <c r="D84" s="348">
        <v>380.38</v>
      </c>
      <c r="F84" s="351">
        <v>418.41800000000001</v>
      </c>
      <c r="H84" s="352">
        <f t="shared" si="4"/>
        <v>41.841799999999999</v>
      </c>
      <c r="I84" s="362">
        <f t="shared" si="7"/>
        <v>7.6075999999999997</v>
      </c>
    </row>
    <row r="85" spans="1:9">
      <c r="A85" t="s">
        <v>378</v>
      </c>
      <c r="B85" s="346">
        <v>50</v>
      </c>
      <c r="D85" s="348">
        <v>29.24</v>
      </c>
      <c r="F85" s="351">
        <v>32.164000000000001</v>
      </c>
      <c r="H85" s="352">
        <f t="shared" si="4"/>
        <v>0.64328000000000007</v>
      </c>
    </row>
    <row r="86" spans="1:9">
      <c r="A86" t="s">
        <v>379</v>
      </c>
      <c r="B86" s="346">
        <v>50</v>
      </c>
      <c r="D86" s="348">
        <v>29.24</v>
      </c>
      <c r="F86" s="351">
        <v>32.164000000000001</v>
      </c>
      <c r="H86" s="352">
        <f t="shared" si="4"/>
        <v>0.64328000000000007</v>
      </c>
    </row>
    <row r="87" spans="1:9">
      <c r="A87" t="s">
        <v>380</v>
      </c>
      <c r="B87" s="346">
        <v>50</v>
      </c>
      <c r="D87" s="348">
        <v>29.24</v>
      </c>
      <c r="F87" s="351">
        <v>32.164000000000001</v>
      </c>
      <c r="H87" s="352">
        <f t="shared" si="4"/>
        <v>0.64328000000000007</v>
      </c>
    </row>
    <row r="88" spans="1:9">
      <c r="A88" t="s">
        <v>381</v>
      </c>
      <c r="B88" s="346">
        <v>50</v>
      </c>
      <c r="D88" s="348">
        <v>29.24</v>
      </c>
      <c r="F88" s="351">
        <v>32.164000000000001</v>
      </c>
      <c r="H88" s="352">
        <f t="shared" si="4"/>
        <v>0.64328000000000007</v>
      </c>
    </row>
    <row r="89" spans="1:9">
      <c r="A89" t="s">
        <v>382</v>
      </c>
      <c r="B89" s="346">
        <v>50</v>
      </c>
      <c r="D89" s="348">
        <v>29.24</v>
      </c>
      <c r="F89" s="351">
        <v>32.164000000000001</v>
      </c>
      <c r="H89" s="352">
        <f t="shared" si="4"/>
        <v>0.64328000000000007</v>
      </c>
    </row>
    <row r="90" spans="1:9">
      <c r="A90" t="s">
        <v>383</v>
      </c>
      <c r="B90" s="346">
        <v>10</v>
      </c>
      <c r="D90" s="348">
        <v>141.46</v>
      </c>
      <c r="F90" s="351">
        <v>148.53300000000002</v>
      </c>
      <c r="H90" s="352">
        <f t="shared" si="4"/>
        <v>14.853300000000001</v>
      </c>
      <c r="I90" s="362">
        <f t="shared" ref="I90:I95" si="8">H90/5.5</f>
        <v>2.7006000000000001</v>
      </c>
    </row>
    <row r="91" spans="1:9">
      <c r="A91" t="s">
        <v>384</v>
      </c>
      <c r="B91" s="346">
        <v>10</v>
      </c>
      <c r="D91" s="348">
        <v>154.44</v>
      </c>
      <c r="F91" s="351">
        <v>162.16200000000001</v>
      </c>
      <c r="H91" s="352">
        <f t="shared" si="4"/>
        <v>16.216200000000001</v>
      </c>
      <c r="I91" s="362">
        <f t="shared" si="8"/>
        <v>2.9483999999999999</v>
      </c>
    </row>
    <row r="92" spans="1:9">
      <c r="A92" t="s">
        <v>385</v>
      </c>
      <c r="B92" s="346">
        <v>10</v>
      </c>
      <c r="D92" s="348">
        <v>154.44</v>
      </c>
      <c r="F92" s="351">
        <v>162.16200000000001</v>
      </c>
      <c r="H92" s="352">
        <f t="shared" si="4"/>
        <v>16.216200000000001</v>
      </c>
      <c r="I92" s="362">
        <f t="shared" si="8"/>
        <v>2.9483999999999999</v>
      </c>
    </row>
    <row r="93" spans="1:9">
      <c r="A93" t="s">
        <v>386</v>
      </c>
      <c r="B93" s="346">
        <v>10</v>
      </c>
      <c r="D93" s="348">
        <v>154.44</v>
      </c>
      <c r="F93" s="351">
        <v>162.16200000000001</v>
      </c>
      <c r="H93" s="352">
        <f t="shared" si="4"/>
        <v>16.216200000000001</v>
      </c>
      <c r="I93" s="362">
        <f t="shared" si="8"/>
        <v>2.9483999999999999</v>
      </c>
    </row>
    <row r="94" spans="1:9">
      <c r="A94" t="s">
        <v>387</v>
      </c>
      <c r="B94" s="346">
        <v>10</v>
      </c>
      <c r="D94" s="348">
        <v>154.44</v>
      </c>
      <c r="F94" s="351">
        <v>162.16200000000001</v>
      </c>
      <c r="H94" s="352">
        <f t="shared" si="4"/>
        <v>16.216200000000001</v>
      </c>
      <c r="I94" s="362">
        <f t="shared" si="8"/>
        <v>2.9483999999999999</v>
      </c>
    </row>
    <row r="95" spans="1:9">
      <c r="A95" t="s">
        <v>388</v>
      </c>
      <c r="B95" s="346">
        <v>10</v>
      </c>
      <c r="D95" s="348">
        <v>154.44</v>
      </c>
      <c r="F95" s="351">
        <v>162.16200000000001</v>
      </c>
      <c r="H95" s="352">
        <f t="shared" si="4"/>
        <v>16.216200000000001</v>
      </c>
      <c r="I95" s="362">
        <f t="shared" si="8"/>
        <v>2.9483999999999999</v>
      </c>
    </row>
    <row r="96" spans="1:9">
      <c r="A96" t="s">
        <v>389</v>
      </c>
      <c r="B96" s="346">
        <v>100</v>
      </c>
      <c r="D96" s="348">
        <v>18.59</v>
      </c>
      <c r="F96" s="351">
        <v>19.519500000000001</v>
      </c>
      <c r="H96" s="352">
        <f t="shared" si="4"/>
        <v>0.19519500000000001</v>
      </c>
    </row>
    <row r="97" spans="1:9">
      <c r="A97" t="s">
        <v>390</v>
      </c>
      <c r="B97" s="346">
        <v>100</v>
      </c>
      <c r="D97" s="348">
        <v>18.59</v>
      </c>
      <c r="F97" s="351">
        <v>19.519500000000001</v>
      </c>
      <c r="H97" s="352">
        <f t="shared" si="4"/>
        <v>0.19519500000000001</v>
      </c>
    </row>
    <row r="98" spans="1:9">
      <c r="A98" t="s">
        <v>391</v>
      </c>
      <c r="B98" s="346">
        <v>100</v>
      </c>
      <c r="D98" s="348">
        <v>18.59</v>
      </c>
      <c r="F98" s="351">
        <v>19.519500000000001</v>
      </c>
      <c r="H98" s="352">
        <f t="shared" si="4"/>
        <v>0.19519500000000001</v>
      </c>
    </row>
    <row r="99" spans="1:9">
      <c r="A99" t="s">
        <v>392</v>
      </c>
      <c r="B99" s="346">
        <v>100</v>
      </c>
      <c r="D99" s="348">
        <v>18.59</v>
      </c>
      <c r="F99" s="351">
        <v>19.519500000000001</v>
      </c>
      <c r="H99" s="352">
        <f t="shared" si="4"/>
        <v>0.19519500000000001</v>
      </c>
    </row>
    <row r="100" spans="1:9">
      <c r="A100" t="s">
        <v>393</v>
      </c>
      <c r="B100" s="346">
        <v>100</v>
      </c>
      <c r="D100" s="348">
        <v>18.59</v>
      </c>
      <c r="F100" s="351">
        <v>19.519500000000001</v>
      </c>
      <c r="H100" s="352">
        <f t="shared" si="4"/>
        <v>0.19519500000000001</v>
      </c>
    </row>
    <row r="101" spans="1:9">
      <c r="A101" t="s">
        <v>394</v>
      </c>
      <c r="B101" s="353">
        <v>100</v>
      </c>
      <c r="D101" s="354">
        <v>18.59</v>
      </c>
      <c r="F101" s="355">
        <v>19.519500000000001</v>
      </c>
      <c r="H101" s="356">
        <f t="shared" si="4"/>
        <v>0.19519500000000001</v>
      </c>
    </row>
    <row r="102" spans="1:9" ht="15.75">
      <c r="A102" s="345" t="s">
        <v>395</v>
      </c>
      <c r="B102" s="347"/>
      <c r="C102" s="347"/>
      <c r="D102" s="347"/>
      <c r="E102" s="347"/>
      <c r="F102" s="357"/>
      <c r="G102" s="347"/>
      <c r="H102" s="357"/>
    </row>
    <row r="103" spans="1:9">
      <c r="A103" t="s">
        <v>396</v>
      </c>
      <c r="B103" s="358">
        <v>2</v>
      </c>
      <c r="D103" s="359">
        <v>291.85000000000002</v>
      </c>
      <c r="F103" s="360">
        <v>306.44250000000005</v>
      </c>
      <c r="H103" s="361">
        <f t="shared" ref="H103:H130" si="9">F103/B103</f>
        <v>153.22125000000003</v>
      </c>
      <c r="I103" s="362">
        <f>H103/5.8</f>
        <v>26.41745689655173</v>
      </c>
    </row>
    <row r="104" spans="1:9">
      <c r="A104" t="s">
        <v>397</v>
      </c>
      <c r="B104" s="346">
        <v>2</v>
      </c>
      <c r="D104" s="348">
        <v>291.85000000000002</v>
      </c>
      <c r="F104" s="351">
        <v>306.44250000000005</v>
      </c>
      <c r="H104" s="352">
        <f t="shared" si="9"/>
        <v>153.22125000000003</v>
      </c>
      <c r="I104" s="362">
        <f t="shared" ref="I104:I118" si="10">H104/5.8</f>
        <v>26.41745689655173</v>
      </c>
    </row>
    <row r="105" spans="1:9">
      <c r="A105" t="s">
        <v>398</v>
      </c>
      <c r="B105" s="346">
        <v>2</v>
      </c>
      <c r="D105" s="348">
        <v>291.85000000000002</v>
      </c>
      <c r="F105" s="351">
        <v>306.44250000000005</v>
      </c>
      <c r="H105" s="352">
        <f t="shared" si="9"/>
        <v>153.22125000000003</v>
      </c>
      <c r="I105" s="362">
        <f t="shared" si="10"/>
        <v>26.41745689655173</v>
      </c>
    </row>
    <row r="106" spans="1:9">
      <c r="A106" t="s">
        <v>399</v>
      </c>
      <c r="B106" s="346">
        <v>2</v>
      </c>
      <c r="D106" s="348">
        <v>226.85</v>
      </c>
      <c r="F106" s="351">
        <v>238.1925</v>
      </c>
      <c r="H106" s="352">
        <f t="shared" si="9"/>
        <v>119.09625</v>
      </c>
      <c r="I106" s="362">
        <f t="shared" si="10"/>
        <v>20.533836206896552</v>
      </c>
    </row>
    <row r="107" spans="1:9">
      <c r="A107" t="s">
        <v>400</v>
      </c>
      <c r="B107" s="346">
        <v>6</v>
      </c>
      <c r="D107" s="348">
        <v>278.85000000000002</v>
      </c>
      <c r="F107" s="351">
        <v>292.79250000000002</v>
      </c>
      <c r="H107" s="352">
        <f t="shared" si="9"/>
        <v>48.798750000000005</v>
      </c>
      <c r="I107" s="362">
        <f t="shared" si="10"/>
        <v>8.4135775862068982</v>
      </c>
    </row>
    <row r="108" spans="1:9">
      <c r="A108" t="s">
        <v>401</v>
      </c>
      <c r="B108" s="346">
        <v>6</v>
      </c>
      <c r="D108" s="348">
        <v>278.85000000000002</v>
      </c>
      <c r="F108" s="351">
        <v>292.79250000000002</v>
      </c>
      <c r="H108" s="352">
        <f t="shared" si="9"/>
        <v>48.798750000000005</v>
      </c>
      <c r="I108" s="362">
        <f t="shared" si="10"/>
        <v>8.4135775862068982</v>
      </c>
    </row>
    <row r="109" spans="1:9">
      <c r="A109" t="s">
        <v>402</v>
      </c>
      <c r="B109" s="346">
        <v>6</v>
      </c>
      <c r="D109" s="348">
        <v>278.85000000000002</v>
      </c>
      <c r="F109" s="351">
        <v>292.79250000000002</v>
      </c>
      <c r="H109" s="352">
        <f t="shared" si="9"/>
        <v>48.798750000000005</v>
      </c>
      <c r="I109" s="362">
        <f t="shared" si="10"/>
        <v>8.4135775862068982</v>
      </c>
    </row>
    <row r="110" spans="1:9">
      <c r="A110" t="s">
        <v>403</v>
      </c>
      <c r="B110" s="346">
        <v>6</v>
      </c>
      <c r="D110" s="348">
        <v>213.85</v>
      </c>
      <c r="F110" s="351">
        <v>224.54249999999999</v>
      </c>
      <c r="H110" s="352">
        <f t="shared" si="9"/>
        <v>37.423749999999998</v>
      </c>
      <c r="I110" s="362">
        <f t="shared" si="10"/>
        <v>6.4523706896551722</v>
      </c>
    </row>
    <row r="111" spans="1:9">
      <c r="A111" t="s">
        <v>404</v>
      </c>
      <c r="B111" s="346">
        <v>6</v>
      </c>
      <c r="D111" s="348">
        <v>168.35</v>
      </c>
      <c r="F111" s="351">
        <v>176.76750000000001</v>
      </c>
      <c r="H111" s="352">
        <f t="shared" si="9"/>
        <v>29.461250000000003</v>
      </c>
      <c r="I111" s="362">
        <f t="shared" si="10"/>
        <v>5.0795258620689658</v>
      </c>
    </row>
    <row r="112" spans="1:9">
      <c r="A112" t="s">
        <v>405</v>
      </c>
      <c r="B112" s="346">
        <v>6</v>
      </c>
      <c r="D112" s="348">
        <v>168.35</v>
      </c>
      <c r="F112" s="351">
        <v>176.76750000000001</v>
      </c>
      <c r="H112" s="352">
        <f t="shared" si="9"/>
        <v>29.461250000000003</v>
      </c>
      <c r="I112" s="362">
        <f t="shared" si="10"/>
        <v>5.0795258620689658</v>
      </c>
    </row>
    <row r="113" spans="1:9">
      <c r="A113" t="s">
        <v>406</v>
      </c>
      <c r="B113" s="346">
        <v>6</v>
      </c>
      <c r="D113" s="348">
        <v>168.35</v>
      </c>
      <c r="F113" s="351">
        <v>176.76750000000001</v>
      </c>
      <c r="H113" s="352">
        <f t="shared" si="9"/>
        <v>29.461250000000003</v>
      </c>
      <c r="I113" s="362">
        <f t="shared" si="10"/>
        <v>5.0795258620689658</v>
      </c>
    </row>
    <row r="114" spans="1:9">
      <c r="A114" t="s">
        <v>407</v>
      </c>
      <c r="B114" s="346">
        <v>6</v>
      </c>
      <c r="D114" s="348">
        <v>126.1</v>
      </c>
      <c r="F114" s="351">
        <v>132.405</v>
      </c>
      <c r="H114" s="352">
        <f t="shared" si="9"/>
        <v>22.067499999999999</v>
      </c>
      <c r="I114" s="362">
        <f t="shared" si="10"/>
        <v>3.8047413793103448</v>
      </c>
    </row>
    <row r="115" spans="1:9">
      <c r="A115" t="s">
        <v>408</v>
      </c>
      <c r="B115" s="346">
        <v>5</v>
      </c>
      <c r="D115" s="348">
        <v>200.85</v>
      </c>
      <c r="F115" s="351">
        <v>210.89250000000001</v>
      </c>
      <c r="H115" s="352">
        <f t="shared" si="9"/>
        <v>42.1785</v>
      </c>
      <c r="I115" s="362">
        <f t="shared" si="10"/>
        <v>7.2721551724137932</v>
      </c>
    </row>
    <row r="116" spans="1:9">
      <c r="A116" t="s">
        <v>409</v>
      </c>
      <c r="B116" s="346">
        <v>5</v>
      </c>
      <c r="D116" s="348">
        <v>200.85</v>
      </c>
      <c r="F116" s="351">
        <v>210.89250000000001</v>
      </c>
      <c r="H116" s="352">
        <f t="shared" si="9"/>
        <v>42.1785</v>
      </c>
      <c r="I116" s="362">
        <f t="shared" si="10"/>
        <v>7.2721551724137932</v>
      </c>
    </row>
    <row r="117" spans="1:9">
      <c r="A117" t="s">
        <v>410</v>
      </c>
      <c r="B117" s="346">
        <v>5</v>
      </c>
      <c r="D117" s="348">
        <v>200.85</v>
      </c>
      <c r="F117" s="351">
        <v>210.89250000000001</v>
      </c>
      <c r="H117" s="352">
        <f t="shared" si="9"/>
        <v>42.1785</v>
      </c>
      <c r="I117" s="362">
        <f t="shared" si="10"/>
        <v>7.2721551724137932</v>
      </c>
    </row>
    <row r="118" spans="1:9">
      <c r="A118" t="s">
        <v>411</v>
      </c>
      <c r="B118" s="346">
        <v>5</v>
      </c>
      <c r="D118" s="348">
        <v>155.35</v>
      </c>
      <c r="F118" s="351">
        <v>163.11750000000001</v>
      </c>
      <c r="H118" s="352">
        <f t="shared" si="9"/>
        <v>32.6235</v>
      </c>
      <c r="I118" s="362">
        <f t="shared" si="10"/>
        <v>5.6247413793103451</v>
      </c>
    </row>
    <row r="119" spans="1:9">
      <c r="A119" t="s">
        <v>412</v>
      </c>
      <c r="B119" s="346">
        <v>100</v>
      </c>
      <c r="D119" s="348">
        <v>46.8</v>
      </c>
      <c r="F119" s="351">
        <v>49.14</v>
      </c>
      <c r="H119" s="352">
        <f t="shared" si="9"/>
        <v>0.4914</v>
      </c>
    </row>
    <row r="120" spans="1:9">
      <c r="A120" t="s">
        <v>413</v>
      </c>
      <c r="B120" s="346">
        <v>100</v>
      </c>
      <c r="D120" s="348">
        <v>46.8</v>
      </c>
      <c r="F120" s="351">
        <v>49.14</v>
      </c>
      <c r="H120" s="352">
        <f t="shared" si="9"/>
        <v>0.4914</v>
      </c>
    </row>
    <row r="121" spans="1:9">
      <c r="A121" t="s">
        <v>414</v>
      </c>
      <c r="B121" s="346">
        <v>100</v>
      </c>
      <c r="D121" s="348">
        <v>46.8</v>
      </c>
      <c r="F121" s="351">
        <v>49.14</v>
      </c>
      <c r="H121" s="352">
        <f t="shared" si="9"/>
        <v>0.4914</v>
      </c>
    </row>
    <row r="122" spans="1:9">
      <c r="A122" t="s">
        <v>415</v>
      </c>
      <c r="B122" s="346">
        <v>1</v>
      </c>
      <c r="D122" s="348">
        <v>10.4</v>
      </c>
      <c r="F122" s="351">
        <v>10.920000000000002</v>
      </c>
      <c r="H122" s="352">
        <f t="shared" si="9"/>
        <v>10.920000000000002</v>
      </c>
    </row>
    <row r="123" spans="1:9">
      <c r="A123" t="s">
        <v>416</v>
      </c>
      <c r="B123" s="346">
        <v>1</v>
      </c>
      <c r="D123" s="348">
        <v>10.4</v>
      </c>
      <c r="F123" s="351">
        <v>10.920000000000002</v>
      </c>
      <c r="H123" s="352">
        <f t="shared" si="9"/>
        <v>10.920000000000002</v>
      </c>
    </row>
    <row r="124" spans="1:9">
      <c r="A124" t="s">
        <v>417</v>
      </c>
      <c r="B124" s="346">
        <v>1</v>
      </c>
      <c r="D124" s="348">
        <v>10.4</v>
      </c>
      <c r="F124" s="351">
        <v>10.920000000000002</v>
      </c>
      <c r="H124" s="352">
        <f t="shared" si="9"/>
        <v>10.920000000000002</v>
      </c>
    </row>
    <row r="125" spans="1:9">
      <c r="A125" t="s">
        <v>418</v>
      </c>
      <c r="B125" s="346">
        <v>10</v>
      </c>
      <c r="D125" s="348">
        <v>13.65</v>
      </c>
      <c r="F125" s="351">
        <v>14.332500000000001</v>
      </c>
      <c r="H125" s="352">
        <f t="shared" si="9"/>
        <v>1.4332500000000001</v>
      </c>
    </row>
    <row r="126" spans="1:9">
      <c r="A126" t="s">
        <v>419</v>
      </c>
      <c r="B126" s="346">
        <v>10</v>
      </c>
      <c r="D126" s="348">
        <v>13.65</v>
      </c>
      <c r="F126" s="351">
        <v>14.332500000000001</v>
      </c>
      <c r="H126" s="352">
        <f t="shared" si="9"/>
        <v>1.4332500000000001</v>
      </c>
    </row>
    <row r="127" spans="1:9">
      <c r="A127" t="s">
        <v>420</v>
      </c>
      <c r="B127" s="346">
        <v>10</v>
      </c>
      <c r="D127" s="348">
        <v>13.65</v>
      </c>
      <c r="F127" s="351">
        <v>14.332500000000001</v>
      </c>
      <c r="H127" s="352">
        <f t="shared" si="9"/>
        <v>1.4332500000000001</v>
      </c>
    </row>
    <row r="128" spans="1:9">
      <c r="A128" t="s">
        <v>421</v>
      </c>
      <c r="B128" s="346">
        <v>50</v>
      </c>
      <c r="D128" s="348">
        <v>54.6</v>
      </c>
      <c r="F128" s="351">
        <v>57.330000000000005</v>
      </c>
      <c r="H128" s="352">
        <f t="shared" si="9"/>
        <v>1.1466000000000001</v>
      </c>
    </row>
    <row r="129" spans="1:8">
      <c r="A129" t="s">
        <v>422</v>
      </c>
      <c r="B129" s="346">
        <v>100</v>
      </c>
      <c r="D129" s="348">
        <v>55.25</v>
      </c>
      <c r="F129" s="351">
        <v>58.012500000000003</v>
      </c>
      <c r="H129" s="352">
        <f t="shared" si="9"/>
        <v>0.580125</v>
      </c>
    </row>
    <row r="130" spans="1:8">
      <c r="A130" t="s">
        <v>423</v>
      </c>
      <c r="B130" s="353">
        <v>100</v>
      </c>
      <c r="D130" s="354">
        <v>71.5</v>
      </c>
      <c r="F130" s="355">
        <v>75.075000000000003</v>
      </c>
      <c r="H130" s="356">
        <f t="shared" si="9"/>
        <v>0.75075000000000003</v>
      </c>
    </row>
    <row r="131" spans="1:8" ht="15.75">
      <c r="A131" s="345" t="s">
        <v>424</v>
      </c>
      <c r="B131" s="347"/>
      <c r="C131" s="347"/>
      <c r="D131" s="347"/>
      <c r="E131" s="347"/>
      <c r="F131" s="357"/>
      <c r="G131" s="347"/>
      <c r="H131" s="357"/>
    </row>
    <row r="132" spans="1:8">
      <c r="A132" t="s">
        <v>425</v>
      </c>
      <c r="B132" s="358">
        <v>200</v>
      </c>
      <c r="D132" s="359">
        <v>118.56</v>
      </c>
      <c r="F132" s="360">
        <v>124.48800000000001</v>
      </c>
      <c r="H132" s="361">
        <f t="shared" ref="H132:H143" si="11">F132/B132</f>
        <v>0.6224400000000001</v>
      </c>
    </row>
    <row r="133" spans="1:8">
      <c r="A133" t="s">
        <v>426</v>
      </c>
      <c r="B133" s="346">
        <v>100</v>
      </c>
      <c r="D133" s="348">
        <v>67.28</v>
      </c>
      <c r="F133" s="351">
        <v>70.644000000000005</v>
      </c>
      <c r="H133" s="352">
        <f t="shared" si="11"/>
        <v>0.70644000000000007</v>
      </c>
    </row>
    <row r="134" spans="1:8">
      <c r="A134" t="s">
        <v>427</v>
      </c>
      <c r="B134" s="346">
        <v>100</v>
      </c>
      <c r="D134" s="348">
        <v>33.840000000000003</v>
      </c>
      <c r="F134" s="351">
        <v>35.532000000000004</v>
      </c>
      <c r="H134" s="352">
        <f t="shared" si="11"/>
        <v>0.35532000000000002</v>
      </c>
    </row>
    <row r="135" spans="1:8">
      <c r="A135" t="s">
        <v>428</v>
      </c>
      <c r="B135" s="346">
        <v>100</v>
      </c>
      <c r="D135" s="348">
        <v>67.52</v>
      </c>
      <c r="F135" s="351">
        <v>70.896000000000001</v>
      </c>
      <c r="H135" s="352">
        <f t="shared" si="11"/>
        <v>0.70896000000000003</v>
      </c>
    </row>
    <row r="136" spans="1:8">
      <c r="A136" t="s">
        <v>429</v>
      </c>
      <c r="B136" s="346">
        <v>100</v>
      </c>
      <c r="D136" s="348">
        <v>36.08</v>
      </c>
      <c r="F136" s="351">
        <v>37.884</v>
      </c>
      <c r="H136" s="352">
        <f t="shared" si="11"/>
        <v>0.37884000000000001</v>
      </c>
    </row>
    <row r="137" spans="1:8">
      <c r="A137" t="s">
        <v>430</v>
      </c>
      <c r="B137" s="346">
        <v>100</v>
      </c>
      <c r="D137" s="348">
        <v>69.12</v>
      </c>
      <c r="F137" s="351">
        <v>72.576000000000008</v>
      </c>
      <c r="H137" s="352">
        <f t="shared" si="11"/>
        <v>0.72576000000000007</v>
      </c>
    </row>
    <row r="138" spans="1:8">
      <c r="A138" t="s">
        <v>431</v>
      </c>
      <c r="B138" s="346">
        <v>200</v>
      </c>
      <c r="D138" s="348">
        <v>151.84</v>
      </c>
      <c r="F138" s="351">
        <v>159.43200000000002</v>
      </c>
      <c r="H138" s="352">
        <f t="shared" si="11"/>
        <v>0.79716000000000009</v>
      </c>
    </row>
    <row r="139" spans="1:8">
      <c r="A139" t="s">
        <v>432</v>
      </c>
      <c r="B139" s="346">
        <v>300</v>
      </c>
      <c r="D139" s="348">
        <v>151.84</v>
      </c>
      <c r="F139" s="351">
        <v>159.43200000000002</v>
      </c>
      <c r="H139" s="352">
        <f t="shared" si="11"/>
        <v>0.53144000000000002</v>
      </c>
    </row>
    <row r="140" spans="1:8">
      <c r="A140" t="s">
        <v>433</v>
      </c>
      <c r="B140" s="346">
        <v>10</v>
      </c>
      <c r="D140" s="348">
        <v>47.52</v>
      </c>
      <c r="F140" s="351">
        <v>49.896000000000008</v>
      </c>
      <c r="H140" s="352">
        <f t="shared" si="11"/>
        <v>4.9896000000000011</v>
      </c>
    </row>
    <row r="141" spans="1:8">
      <c r="A141" t="s">
        <v>434</v>
      </c>
      <c r="B141" s="346">
        <v>10</v>
      </c>
      <c r="D141" s="348">
        <v>94.88</v>
      </c>
      <c r="F141" s="351">
        <v>99.623999999999995</v>
      </c>
      <c r="H141" s="352">
        <f t="shared" si="11"/>
        <v>9.9623999999999988</v>
      </c>
    </row>
    <row r="142" spans="1:8">
      <c r="A142" t="s">
        <v>435</v>
      </c>
      <c r="B142" s="346">
        <v>10</v>
      </c>
      <c r="D142" s="348">
        <v>152.72</v>
      </c>
      <c r="F142" s="351">
        <v>160.35599999999999</v>
      </c>
      <c r="H142" s="352">
        <f t="shared" si="11"/>
        <v>16.035599999999999</v>
      </c>
    </row>
    <row r="143" spans="1:8">
      <c r="A143" t="s">
        <v>436</v>
      </c>
      <c r="B143" s="346">
        <v>10</v>
      </c>
      <c r="D143" s="348">
        <v>184.32</v>
      </c>
      <c r="F143" s="351">
        <v>193.536</v>
      </c>
      <c r="H143" s="352">
        <f t="shared" si="11"/>
        <v>19.3536</v>
      </c>
    </row>
    <row r="144" spans="1:8">
      <c r="A144" t="s">
        <v>437</v>
      </c>
      <c r="D144" s="348">
        <v>8.16</v>
      </c>
      <c r="F144" s="351">
        <v>8.5680000000000014</v>
      </c>
      <c r="H144" s="352"/>
    </row>
    <row r="145" spans="1:8">
      <c r="A145" t="s">
        <v>438</v>
      </c>
      <c r="D145" s="348">
        <v>8.16</v>
      </c>
      <c r="F145" s="351">
        <v>8.5680000000000014</v>
      </c>
      <c r="H145" s="352"/>
    </row>
    <row r="146" spans="1:8">
      <c r="A146" t="s">
        <v>439</v>
      </c>
      <c r="D146" s="348">
        <v>8.16</v>
      </c>
      <c r="F146" s="351">
        <v>8.5680000000000014</v>
      </c>
      <c r="H146" s="352"/>
    </row>
    <row r="147" spans="1:8">
      <c r="A147" t="s">
        <v>440</v>
      </c>
      <c r="D147" s="348">
        <v>8.16</v>
      </c>
      <c r="F147" s="351">
        <v>8.5680000000000014</v>
      </c>
      <c r="H147" s="352"/>
    </row>
    <row r="148" spans="1:8">
      <c r="A148" t="s">
        <v>441</v>
      </c>
      <c r="D148" s="348">
        <v>8.16</v>
      </c>
      <c r="F148" s="351">
        <v>8.5680000000000014</v>
      </c>
      <c r="H148" s="352"/>
    </row>
    <row r="149" spans="1:8">
      <c r="A149" t="s">
        <v>442</v>
      </c>
      <c r="B149" s="353"/>
      <c r="D149" s="354">
        <v>8.16</v>
      </c>
      <c r="F149" s="355">
        <v>8.5680000000000014</v>
      </c>
      <c r="H149" s="356"/>
    </row>
    <row r="150" spans="1:8" ht="15.75">
      <c r="A150" s="345" t="s">
        <v>443</v>
      </c>
      <c r="B150" s="347"/>
      <c r="C150" s="347"/>
      <c r="D150" s="347"/>
      <c r="E150" s="347"/>
      <c r="F150" s="357"/>
      <c r="G150" s="347"/>
      <c r="H150" s="357"/>
    </row>
    <row r="151" spans="1:8">
      <c r="A151" t="s">
        <v>444</v>
      </c>
      <c r="B151" s="358">
        <v>10</v>
      </c>
      <c r="D151" s="359">
        <v>4.9000000000000004</v>
      </c>
      <c r="F151" s="360">
        <v>5.1450000000000005</v>
      </c>
      <c r="H151" s="361">
        <f t="shared" ref="H151:H167" si="12">F151/B151</f>
        <v>0.51450000000000007</v>
      </c>
    </row>
    <row r="152" spans="1:8">
      <c r="A152" t="s">
        <v>445</v>
      </c>
      <c r="B152" s="346">
        <v>10</v>
      </c>
      <c r="D152" s="348">
        <v>6.16</v>
      </c>
      <c r="F152" s="351">
        <v>6.4680000000000009</v>
      </c>
      <c r="H152" s="352">
        <f t="shared" si="12"/>
        <v>0.64680000000000004</v>
      </c>
    </row>
    <row r="153" spans="1:8">
      <c r="A153" t="s">
        <v>446</v>
      </c>
      <c r="B153" s="346">
        <v>10</v>
      </c>
      <c r="D153" s="348">
        <v>7.21</v>
      </c>
      <c r="F153" s="351">
        <v>7.5705</v>
      </c>
      <c r="H153" s="352">
        <f t="shared" si="12"/>
        <v>0.75705</v>
      </c>
    </row>
    <row r="154" spans="1:8">
      <c r="A154" t="s">
        <v>447</v>
      </c>
      <c r="B154" s="346">
        <v>10</v>
      </c>
      <c r="D154" s="348">
        <v>7.91</v>
      </c>
      <c r="F154" s="351">
        <v>8.3055000000000003</v>
      </c>
      <c r="H154" s="352">
        <f t="shared" si="12"/>
        <v>0.83055000000000001</v>
      </c>
    </row>
    <row r="155" spans="1:8">
      <c r="A155" t="s">
        <v>448</v>
      </c>
      <c r="B155" s="346">
        <v>10</v>
      </c>
      <c r="D155" s="348">
        <v>9.73</v>
      </c>
      <c r="F155" s="351">
        <v>10.216500000000002</v>
      </c>
      <c r="H155" s="352">
        <f t="shared" si="12"/>
        <v>1.0216500000000002</v>
      </c>
    </row>
    <row r="156" spans="1:8">
      <c r="A156" t="s">
        <v>449</v>
      </c>
      <c r="B156" s="346">
        <v>10</v>
      </c>
      <c r="D156" s="348">
        <v>11.62</v>
      </c>
      <c r="F156" s="351">
        <v>12.201000000000001</v>
      </c>
      <c r="H156" s="352">
        <f t="shared" si="12"/>
        <v>1.2201</v>
      </c>
    </row>
    <row r="157" spans="1:8">
      <c r="A157" t="s">
        <v>450</v>
      </c>
      <c r="B157" s="346">
        <v>10</v>
      </c>
      <c r="D157" s="348">
        <v>12.74</v>
      </c>
      <c r="F157" s="351">
        <v>13.377000000000001</v>
      </c>
      <c r="H157" s="352">
        <f t="shared" si="12"/>
        <v>1.3377000000000001</v>
      </c>
    </row>
    <row r="158" spans="1:8">
      <c r="A158" t="s">
        <v>451</v>
      </c>
      <c r="B158" s="346">
        <v>150</v>
      </c>
      <c r="D158" s="348">
        <v>33.74</v>
      </c>
      <c r="F158" s="351">
        <v>35.427000000000007</v>
      </c>
      <c r="H158" s="352">
        <f t="shared" si="12"/>
        <v>0.23618000000000006</v>
      </c>
    </row>
    <row r="159" spans="1:8">
      <c r="A159" t="s">
        <v>452</v>
      </c>
      <c r="B159" s="346">
        <v>10</v>
      </c>
      <c r="D159" s="348">
        <v>20.23</v>
      </c>
      <c r="F159" s="351">
        <v>21.241500000000002</v>
      </c>
      <c r="H159" s="352">
        <f t="shared" si="12"/>
        <v>2.1241500000000002</v>
      </c>
    </row>
    <row r="160" spans="1:8">
      <c r="A160" t="s">
        <v>453</v>
      </c>
      <c r="B160" s="346">
        <v>10</v>
      </c>
      <c r="D160" s="348">
        <v>27.93</v>
      </c>
      <c r="F160" s="351">
        <v>29.326499999999999</v>
      </c>
      <c r="H160" s="352">
        <f t="shared" si="12"/>
        <v>2.9326499999999998</v>
      </c>
    </row>
    <row r="161" spans="1:8">
      <c r="A161" t="s">
        <v>454</v>
      </c>
      <c r="B161" s="346">
        <v>10</v>
      </c>
      <c r="D161" s="348">
        <v>36.19</v>
      </c>
      <c r="F161" s="351">
        <v>37.999499999999998</v>
      </c>
      <c r="H161" s="352">
        <f t="shared" si="12"/>
        <v>3.7999499999999999</v>
      </c>
    </row>
    <row r="162" spans="1:8">
      <c r="A162" t="s">
        <v>455</v>
      </c>
      <c r="B162" s="346">
        <v>10</v>
      </c>
      <c r="D162" s="348">
        <v>41.58</v>
      </c>
      <c r="F162" s="351">
        <v>43.658999999999999</v>
      </c>
      <c r="H162" s="352">
        <f t="shared" si="12"/>
        <v>4.3658999999999999</v>
      </c>
    </row>
    <row r="163" spans="1:8">
      <c r="A163" t="s">
        <v>456</v>
      </c>
      <c r="B163" s="346">
        <v>10</v>
      </c>
      <c r="D163" s="348">
        <v>50.61</v>
      </c>
      <c r="F163" s="351">
        <v>53.140500000000003</v>
      </c>
      <c r="H163" s="352">
        <f t="shared" si="12"/>
        <v>5.3140499999999999</v>
      </c>
    </row>
    <row r="164" spans="1:8">
      <c r="A164" t="s">
        <v>457</v>
      </c>
      <c r="B164" s="346">
        <v>10</v>
      </c>
      <c r="D164" s="348">
        <v>60.69</v>
      </c>
      <c r="F164" s="351">
        <v>63.724499999999999</v>
      </c>
      <c r="H164" s="352">
        <f t="shared" si="12"/>
        <v>6.3724499999999997</v>
      </c>
    </row>
    <row r="165" spans="1:8">
      <c r="A165" t="s">
        <v>458</v>
      </c>
      <c r="B165" s="346">
        <v>10</v>
      </c>
      <c r="D165" s="348">
        <v>63.21</v>
      </c>
      <c r="F165" s="351">
        <v>66.370500000000007</v>
      </c>
      <c r="H165" s="352">
        <f t="shared" si="12"/>
        <v>6.6370500000000003</v>
      </c>
    </row>
    <row r="166" spans="1:8">
      <c r="A166" t="s">
        <v>459</v>
      </c>
      <c r="B166" s="346">
        <v>10</v>
      </c>
      <c r="D166" s="348">
        <v>88.41</v>
      </c>
      <c r="F166" s="351">
        <v>92.830500000000001</v>
      </c>
      <c r="H166" s="352">
        <f t="shared" si="12"/>
        <v>9.2830499999999994</v>
      </c>
    </row>
    <row r="167" spans="1:8">
      <c r="A167" t="s">
        <v>460</v>
      </c>
      <c r="B167" s="346">
        <v>150</v>
      </c>
      <c r="D167" s="348">
        <v>258.86</v>
      </c>
      <c r="F167" s="351">
        <v>271.80300000000005</v>
      </c>
      <c r="H167" s="352">
        <f t="shared" si="12"/>
        <v>1.8120200000000004</v>
      </c>
    </row>
    <row r="168" spans="1:8">
      <c r="A168" t="s">
        <v>461</v>
      </c>
      <c r="F168" s="351">
        <v>0</v>
      </c>
      <c r="H168" s="352"/>
    </row>
    <row r="169" spans="1:8">
      <c r="A169" t="s">
        <v>462</v>
      </c>
      <c r="F169" s="351">
        <v>0</v>
      </c>
      <c r="H169" s="352"/>
    </row>
    <row r="170" spans="1:8">
      <c r="A170" t="s">
        <v>463</v>
      </c>
      <c r="F170" s="351">
        <v>0</v>
      </c>
      <c r="H170" s="352"/>
    </row>
    <row r="171" spans="1:8">
      <c r="A171" t="s">
        <v>464</v>
      </c>
      <c r="F171" s="351">
        <v>0</v>
      </c>
      <c r="H171" s="352"/>
    </row>
    <row r="172" spans="1:8">
      <c r="A172" t="s">
        <v>465</v>
      </c>
      <c r="F172" s="351">
        <v>0</v>
      </c>
      <c r="H172" s="352"/>
    </row>
    <row r="173" spans="1:8">
      <c r="A173" t="s">
        <v>466</v>
      </c>
      <c r="F173" s="351">
        <v>0</v>
      </c>
      <c r="H173" s="352"/>
    </row>
    <row r="174" spans="1:8">
      <c r="A174" t="s">
        <v>467</v>
      </c>
      <c r="F174" s="351">
        <v>0</v>
      </c>
      <c r="H174" s="352"/>
    </row>
    <row r="175" spans="1:8">
      <c r="A175" t="s">
        <v>468</v>
      </c>
      <c r="F175" s="351">
        <v>0</v>
      </c>
      <c r="H175" s="352"/>
    </row>
    <row r="176" spans="1:8">
      <c r="A176" t="s">
        <v>469</v>
      </c>
      <c r="B176" s="353"/>
      <c r="D176" s="354"/>
      <c r="F176" s="355">
        <v>0</v>
      </c>
      <c r="H176" s="356"/>
    </row>
    <row r="177" spans="1:9" ht="15.75">
      <c r="A177" s="345" t="s">
        <v>470</v>
      </c>
      <c r="B177" s="347"/>
      <c r="C177" s="347"/>
      <c r="D177" s="347"/>
      <c r="E177" s="347"/>
      <c r="F177" s="357"/>
      <c r="G177" s="347"/>
      <c r="H177" s="357"/>
    </row>
    <row r="178" spans="1:9">
      <c r="A178" t="s">
        <v>471</v>
      </c>
      <c r="B178" s="358">
        <v>100</v>
      </c>
      <c r="D178" s="359">
        <v>12.2</v>
      </c>
      <c r="F178" s="360">
        <v>12.81</v>
      </c>
      <c r="H178" s="361">
        <v>0.13</v>
      </c>
    </row>
    <row r="179" spans="1:9">
      <c r="A179" t="s">
        <v>472</v>
      </c>
      <c r="B179" s="346">
        <v>100</v>
      </c>
      <c r="D179" s="348">
        <v>19.899999999999999</v>
      </c>
      <c r="F179" s="351">
        <v>20.9</v>
      </c>
      <c r="H179" s="352">
        <v>0.21</v>
      </c>
    </row>
    <row r="180" spans="1:9">
      <c r="A180" t="s">
        <v>24</v>
      </c>
      <c r="B180" s="346">
        <v>100</v>
      </c>
      <c r="D180" s="348">
        <v>15.6</v>
      </c>
      <c r="F180" s="351">
        <v>16.38</v>
      </c>
      <c r="H180" s="352">
        <f>F180/B180</f>
        <v>0.1638</v>
      </c>
    </row>
    <row r="181" spans="1:9">
      <c r="A181" t="s">
        <v>41</v>
      </c>
      <c r="B181" s="346">
        <v>100</v>
      </c>
      <c r="D181" s="348">
        <v>15.92</v>
      </c>
      <c r="F181" s="351">
        <v>16.716000000000001</v>
      </c>
      <c r="H181" s="352">
        <f>F181/B181</f>
        <v>0.16716</v>
      </c>
    </row>
    <row r="182" spans="1:9">
      <c r="A182" t="s">
        <v>473</v>
      </c>
      <c r="B182" s="346">
        <v>100</v>
      </c>
      <c r="D182" s="348">
        <v>9.6</v>
      </c>
      <c r="F182" s="351">
        <v>10.08</v>
      </c>
      <c r="H182" s="352">
        <f>F182/B182</f>
        <v>0.1008</v>
      </c>
    </row>
    <row r="183" spans="1:9">
      <c r="A183" t="s">
        <v>474</v>
      </c>
      <c r="B183" s="346">
        <v>100</v>
      </c>
      <c r="D183" s="348">
        <v>29.04</v>
      </c>
      <c r="F183" s="351">
        <v>30.492000000000001</v>
      </c>
      <c r="H183" s="352">
        <f>F183/B183</f>
        <v>0.30492000000000002</v>
      </c>
    </row>
    <row r="186" spans="1:9" ht="15.75">
      <c r="A186" s="820" t="s">
        <v>475</v>
      </c>
      <c r="B186" s="821"/>
      <c r="C186" s="821"/>
      <c r="D186" s="821"/>
      <c r="E186" s="821"/>
      <c r="F186" s="821"/>
      <c r="G186" s="821"/>
      <c r="H186" s="603"/>
      <c r="I186" s="604"/>
    </row>
    <row r="187" spans="1:9" ht="45">
      <c r="A187" s="605" t="s">
        <v>476</v>
      </c>
      <c r="B187" s="606"/>
      <c r="C187" s="606" t="s">
        <v>477</v>
      </c>
      <c r="D187" s="607" t="s">
        <v>478</v>
      </c>
      <c r="E187" s="608" t="s">
        <v>479</v>
      </c>
      <c r="F187" s="606" t="s">
        <v>480</v>
      </c>
      <c r="G187" s="609" t="s">
        <v>481</v>
      </c>
      <c r="H187" s="610" t="s">
        <v>482</v>
      </c>
      <c r="I187" s="604"/>
    </row>
    <row r="188" spans="1:9" ht="15">
      <c r="A188" s="611" t="s">
        <v>483</v>
      </c>
      <c r="B188" s="612"/>
      <c r="C188" s="613"/>
      <c r="D188" s="614"/>
      <c r="E188" s="615"/>
      <c r="F188" s="616" t="s">
        <v>484</v>
      </c>
      <c r="G188" s="822" t="s">
        <v>485</v>
      </c>
      <c r="H188" s="603"/>
      <c r="I188" s="604"/>
    </row>
    <row r="189" spans="1:9" ht="15">
      <c r="A189" s="611" t="s">
        <v>483</v>
      </c>
      <c r="B189" s="613"/>
      <c r="C189" s="613"/>
      <c r="D189" s="614"/>
      <c r="E189" s="615"/>
      <c r="F189" s="616" t="s">
        <v>486</v>
      </c>
      <c r="G189" s="823"/>
      <c r="H189" s="603"/>
      <c r="I189" s="604"/>
    </row>
    <row r="190" spans="1:9" ht="15">
      <c r="A190" s="611" t="s">
        <v>483</v>
      </c>
      <c r="B190" s="613"/>
      <c r="C190" s="613"/>
      <c r="D190" s="614"/>
      <c r="E190" s="615"/>
      <c r="F190" s="616" t="s">
        <v>487</v>
      </c>
      <c r="G190" s="823"/>
      <c r="H190" s="603"/>
      <c r="I190" s="604"/>
    </row>
    <row r="191" spans="1:9" ht="15">
      <c r="A191" s="611" t="s">
        <v>483</v>
      </c>
      <c r="B191" s="613"/>
      <c r="C191" s="613"/>
      <c r="D191" s="614"/>
      <c r="E191" s="615"/>
      <c r="F191" s="616" t="s">
        <v>488</v>
      </c>
      <c r="G191" s="823"/>
      <c r="H191" s="603"/>
      <c r="I191" s="604"/>
    </row>
    <row r="192" spans="1:9" ht="15">
      <c r="A192" s="611" t="s">
        <v>483</v>
      </c>
      <c r="B192" s="613"/>
      <c r="C192" s="613"/>
      <c r="D192" s="614"/>
      <c r="E192" s="615"/>
      <c r="F192" s="616" t="s">
        <v>489</v>
      </c>
      <c r="G192" s="368"/>
      <c r="H192" s="603"/>
      <c r="I192" s="604"/>
    </row>
    <row r="193" spans="1:12" ht="15">
      <c r="A193" s="611" t="s">
        <v>483</v>
      </c>
      <c r="B193" s="613"/>
      <c r="C193" s="613"/>
      <c r="D193" s="614" t="s">
        <v>490</v>
      </c>
      <c r="E193" s="615"/>
      <c r="F193" s="616" t="s">
        <v>491</v>
      </c>
      <c r="G193" s="368"/>
      <c r="H193" s="603"/>
      <c r="I193" s="604"/>
    </row>
    <row r="194" spans="1:12" ht="15">
      <c r="A194" s="611" t="s">
        <v>483</v>
      </c>
      <c r="B194" s="613"/>
      <c r="C194" s="613"/>
      <c r="D194" s="653">
        <v>0.8</v>
      </c>
      <c r="E194" s="615"/>
      <c r="F194" s="616" t="s">
        <v>492</v>
      </c>
      <c r="G194" s="368"/>
      <c r="H194" s="603"/>
      <c r="I194" s="604"/>
    </row>
    <row r="195" spans="1:12" ht="15">
      <c r="A195" s="611" t="s">
        <v>483</v>
      </c>
      <c r="B195" s="613"/>
      <c r="C195" s="613"/>
      <c r="D195" s="614"/>
      <c r="E195" s="615"/>
      <c r="F195" s="616" t="s">
        <v>493</v>
      </c>
      <c r="G195" s="617"/>
      <c r="H195" s="603"/>
      <c r="I195" s="604"/>
    </row>
    <row r="196" spans="1:12" ht="15">
      <c r="A196" s="619"/>
      <c r="B196" s="620"/>
      <c r="C196" s="620"/>
      <c r="D196" s="621"/>
      <c r="E196" s="622"/>
      <c r="F196" s="623" t="s">
        <v>494</v>
      </c>
      <c r="G196" s="624"/>
      <c r="H196" s="604"/>
      <c r="I196" s="604"/>
    </row>
    <row r="197" spans="1:12" ht="15">
      <c r="A197" s="618" t="s">
        <v>495</v>
      </c>
      <c r="B197" s="625">
        <v>4.1399999999999997</v>
      </c>
      <c r="D197" s="652">
        <f>B197*$D$194</f>
        <v>3.3119999999999998</v>
      </c>
      <c r="E197" s="651"/>
      <c r="F197" s="613" t="s">
        <v>61</v>
      </c>
      <c r="G197" s="613" t="s">
        <v>496</v>
      </c>
      <c r="H197" s="614">
        <v>103.5</v>
      </c>
      <c r="I197" s="615" t="s">
        <v>497</v>
      </c>
      <c r="J197" s="617"/>
      <c r="K197" s="604">
        <v>3.0350000000000001</v>
      </c>
      <c r="L197" s="604">
        <v>75.88</v>
      </c>
    </row>
    <row r="198" spans="1:12" ht="15">
      <c r="A198" s="618" t="s">
        <v>498</v>
      </c>
      <c r="B198" s="625">
        <v>7.46</v>
      </c>
      <c r="D198" s="652">
        <f t="shared" ref="D198:D263" si="13">B198*$D$194</f>
        <v>5.968</v>
      </c>
      <c r="E198" s="651"/>
      <c r="F198" s="613" t="s">
        <v>61</v>
      </c>
      <c r="G198" s="613" t="s">
        <v>496</v>
      </c>
      <c r="H198" s="614">
        <v>186.45</v>
      </c>
      <c r="I198" s="615" t="s">
        <v>499</v>
      </c>
      <c r="J198" s="617"/>
      <c r="K198" s="604">
        <v>4.2759999999999998</v>
      </c>
      <c r="L198" s="604">
        <v>106.9</v>
      </c>
    </row>
    <row r="199" spans="1:12" ht="15">
      <c r="A199" s="618" t="s">
        <v>500</v>
      </c>
      <c r="B199" s="625">
        <v>0.77</v>
      </c>
      <c r="D199" s="652">
        <f t="shared" si="13"/>
        <v>0.6160000000000001</v>
      </c>
      <c r="E199" s="651"/>
      <c r="F199" s="613" t="s">
        <v>61</v>
      </c>
      <c r="G199" s="613" t="s">
        <v>496</v>
      </c>
      <c r="H199" s="614">
        <v>19.2</v>
      </c>
      <c r="I199" s="615" t="s">
        <v>501</v>
      </c>
      <c r="J199" s="617"/>
      <c r="K199" s="604">
        <v>0.57599999999999996</v>
      </c>
      <c r="L199" s="604">
        <v>14.39</v>
      </c>
    </row>
    <row r="200" spans="1:12" ht="15">
      <c r="A200" s="618" t="s">
        <v>502</v>
      </c>
      <c r="B200" s="625">
        <v>0.67</v>
      </c>
      <c r="D200" s="652">
        <f t="shared" si="13"/>
        <v>0.53600000000000003</v>
      </c>
      <c r="E200" s="651"/>
      <c r="F200" s="613" t="s">
        <v>61</v>
      </c>
      <c r="G200" s="613" t="s">
        <v>503</v>
      </c>
      <c r="H200" s="614">
        <v>33.6</v>
      </c>
      <c r="I200" s="615" t="s">
        <v>504</v>
      </c>
      <c r="J200" s="617"/>
      <c r="K200" s="604">
        <v>0.56899999999999995</v>
      </c>
      <c r="L200" s="604">
        <v>28.45</v>
      </c>
    </row>
    <row r="201" spans="1:12" ht="15">
      <c r="A201" s="618" t="s">
        <v>505</v>
      </c>
      <c r="B201" s="625">
        <v>0.43</v>
      </c>
      <c r="D201" s="652">
        <f t="shared" si="13"/>
        <v>0.34400000000000003</v>
      </c>
      <c r="E201" s="651"/>
      <c r="F201" s="613" t="s">
        <v>61</v>
      </c>
      <c r="G201" s="613" t="s">
        <v>503</v>
      </c>
      <c r="H201" s="614">
        <v>21.29</v>
      </c>
      <c r="I201" s="615" t="s">
        <v>506</v>
      </c>
      <c r="J201" s="617"/>
      <c r="K201" s="604">
        <v>0.26400000000000001</v>
      </c>
      <c r="L201" s="604">
        <v>13.19</v>
      </c>
    </row>
    <row r="202" spans="1:12" ht="15">
      <c r="A202" s="618" t="s">
        <v>507</v>
      </c>
      <c r="B202" s="625">
        <v>0.74</v>
      </c>
      <c r="D202" s="652">
        <f t="shared" si="13"/>
        <v>0.59199999999999997</v>
      </c>
      <c r="E202" s="651"/>
      <c r="F202" s="613" t="s">
        <v>61</v>
      </c>
      <c r="G202" s="613" t="s">
        <v>503</v>
      </c>
      <c r="H202" s="614">
        <v>37.200000000000003</v>
      </c>
      <c r="I202" s="615" t="s">
        <v>508</v>
      </c>
      <c r="J202" s="617"/>
      <c r="K202" s="604">
        <v>0.42299999999999999</v>
      </c>
      <c r="L202" s="604">
        <v>21.17</v>
      </c>
    </row>
    <row r="203" spans="1:12" ht="15">
      <c r="A203" s="618" t="s">
        <v>509</v>
      </c>
      <c r="B203" s="625">
        <v>1.1000000000000001</v>
      </c>
      <c r="D203" s="652">
        <f t="shared" si="13"/>
        <v>0.88000000000000012</v>
      </c>
      <c r="E203" s="651"/>
      <c r="F203" s="613" t="s">
        <v>61</v>
      </c>
      <c r="G203" s="613" t="s">
        <v>503</v>
      </c>
      <c r="H203" s="614">
        <v>54.9</v>
      </c>
      <c r="I203" s="615" t="s">
        <v>510</v>
      </c>
      <c r="J203" s="617"/>
      <c r="K203" s="604">
        <v>0.70599999999999996</v>
      </c>
      <c r="L203" s="604">
        <v>35.29</v>
      </c>
    </row>
    <row r="204" spans="1:12" ht="15">
      <c r="A204" s="618" t="s">
        <v>511</v>
      </c>
      <c r="B204" s="625">
        <v>0.85</v>
      </c>
      <c r="D204" s="652">
        <f t="shared" si="13"/>
        <v>0.68</v>
      </c>
      <c r="E204" s="651"/>
      <c r="F204" s="613" t="s">
        <v>61</v>
      </c>
      <c r="G204" s="613" t="s">
        <v>503</v>
      </c>
      <c r="H204" s="614">
        <v>42.6</v>
      </c>
      <c r="I204" s="615" t="s">
        <v>512</v>
      </c>
      <c r="J204" s="617"/>
      <c r="K204" s="604">
        <v>0.78100000000000003</v>
      </c>
      <c r="L204" s="604">
        <v>39.049999999999997</v>
      </c>
    </row>
    <row r="205" spans="1:12" ht="15">
      <c r="A205" s="618" t="s">
        <v>513</v>
      </c>
      <c r="B205" s="625">
        <v>0.54</v>
      </c>
      <c r="D205" s="652">
        <f t="shared" si="13"/>
        <v>0.43200000000000005</v>
      </c>
      <c r="E205" s="651" t="s">
        <v>514</v>
      </c>
      <c r="F205" s="613" t="s">
        <v>61</v>
      </c>
      <c r="G205" s="613" t="s">
        <v>503</v>
      </c>
      <c r="H205" s="614">
        <v>26.96</v>
      </c>
      <c r="I205" s="615" t="s">
        <v>515</v>
      </c>
      <c r="J205" s="617"/>
      <c r="K205" s="604">
        <v>0.35499999999999998</v>
      </c>
      <c r="L205" s="604">
        <v>17.77</v>
      </c>
    </row>
    <row r="206" spans="1:12" ht="15">
      <c r="A206" s="618" t="s">
        <v>516</v>
      </c>
      <c r="B206" s="625">
        <v>1.35</v>
      </c>
      <c r="D206" s="652">
        <f t="shared" si="13"/>
        <v>1.08</v>
      </c>
      <c r="E206" s="651"/>
      <c r="F206" s="613" t="s">
        <v>61</v>
      </c>
      <c r="G206" s="613" t="s">
        <v>503</v>
      </c>
      <c r="H206" s="614">
        <v>67.28</v>
      </c>
      <c r="I206" s="615" t="s">
        <v>517</v>
      </c>
      <c r="J206" s="617"/>
      <c r="K206" s="604"/>
      <c r="L206" s="604"/>
    </row>
    <row r="207" spans="1:12" ht="15">
      <c r="A207" s="618" t="s">
        <v>518</v>
      </c>
      <c r="B207" s="626">
        <v>0.74</v>
      </c>
      <c r="D207" s="652">
        <f t="shared" si="13"/>
        <v>0.59199999999999997</v>
      </c>
      <c r="E207" s="651"/>
      <c r="F207" s="627" t="s">
        <v>61</v>
      </c>
      <c r="G207" s="627" t="s">
        <v>503</v>
      </c>
      <c r="H207" s="614">
        <v>37.049999999999997</v>
      </c>
      <c r="I207" s="615" t="s">
        <v>519</v>
      </c>
      <c r="J207" s="617"/>
      <c r="K207" s="604"/>
      <c r="L207" s="604"/>
    </row>
    <row r="208" spans="1:12" ht="15">
      <c r="A208" s="613" t="s">
        <v>520</v>
      </c>
      <c r="B208" s="625">
        <v>1.24</v>
      </c>
      <c r="D208" s="652">
        <f t="shared" si="13"/>
        <v>0.99199999999999999</v>
      </c>
      <c r="E208" s="651"/>
      <c r="F208" s="613" t="s">
        <v>61</v>
      </c>
      <c r="G208" s="613" t="s">
        <v>521</v>
      </c>
      <c r="H208" s="614">
        <v>12.42</v>
      </c>
      <c r="I208" s="615" t="s">
        <v>522</v>
      </c>
      <c r="J208" s="628"/>
      <c r="K208" s="604">
        <v>0.999</v>
      </c>
      <c r="L208" s="604">
        <v>9.99</v>
      </c>
    </row>
    <row r="209" spans="1:12" ht="15">
      <c r="A209" s="618" t="s">
        <v>523</v>
      </c>
      <c r="B209" s="625">
        <v>7.54</v>
      </c>
      <c r="D209" s="652">
        <f t="shared" si="13"/>
        <v>6.032</v>
      </c>
      <c r="E209" s="651"/>
      <c r="F209" s="613" t="s">
        <v>61</v>
      </c>
      <c r="G209" s="613" t="s">
        <v>524</v>
      </c>
      <c r="H209" s="614">
        <v>150.80000000000001</v>
      </c>
      <c r="I209" s="615" t="s">
        <v>525</v>
      </c>
      <c r="J209" s="617" t="s">
        <v>526</v>
      </c>
      <c r="K209" s="604">
        <v>5.4669999999999996</v>
      </c>
      <c r="L209" s="604">
        <v>109.34</v>
      </c>
    </row>
    <row r="210" spans="1:12" ht="15">
      <c r="A210" s="618" t="s">
        <v>527</v>
      </c>
      <c r="B210" s="613">
        <v>11.87</v>
      </c>
      <c r="D210" s="652">
        <f t="shared" si="13"/>
        <v>9.4960000000000004</v>
      </c>
      <c r="E210" s="651"/>
      <c r="F210" s="613" t="s">
        <v>528</v>
      </c>
      <c r="G210" s="613" t="s">
        <v>529</v>
      </c>
      <c r="H210" s="614">
        <v>118.69</v>
      </c>
      <c r="I210" s="615" t="s">
        <v>530</v>
      </c>
      <c r="J210" s="629"/>
      <c r="K210" s="604">
        <v>8.3689999999999998</v>
      </c>
      <c r="L210" s="604">
        <v>83.69</v>
      </c>
    </row>
    <row r="211" spans="1:12" ht="15">
      <c r="A211" s="613" t="s">
        <v>520</v>
      </c>
      <c r="B211" s="625">
        <v>1.24</v>
      </c>
      <c r="D211" s="652">
        <f t="shared" si="13"/>
        <v>0.99199999999999999</v>
      </c>
      <c r="E211" s="651" t="s">
        <v>531</v>
      </c>
      <c r="F211" s="613" t="s">
        <v>61</v>
      </c>
      <c r="G211" s="613" t="s">
        <v>521</v>
      </c>
      <c r="H211" s="614">
        <v>12.42</v>
      </c>
      <c r="I211" s="615" t="s">
        <v>522</v>
      </c>
      <c r="J211" s="628"/>
      <c r="K211" s="604"/>
      <c r="L211" s="604"/>
    </row>
    <row r="212" spans="1:12" ht="15">
      <c r="A212" s="618" t="s">
        <v>532</v>
      </c>
      <c r="B212" s="611">
        <v>0.91</v>
      </c>
      <c r="D212" s="652">
        <f t="shared" si="13"/>
        <v>0.72800000000000009</v>
      </c>
      <c r="E212" s="651"/>
      <c r="F212" s="612" t="s">
        <v>61</v>
      </c>
      <c r="G212" s="612" t="s">
        <v>524</v>
      </c>
      <c r="H212" s="614">
        <v>18.2</v>
      </c>
      <c r="I212" s="615" t="s">
        <v>533</v>
      </c>
      <c r="J212" s="617" t="s">
        <v>534</v>
      </c>
      <c r="K212" s="604">
        <v>0.65300000000000002</v>
      </c>
      <c r="L212" s="604">
        <v>13.06</v>
      </c>
    </row>
    <row r="213" spans="1:12" ht="15">
      <c r="A213" s="618" t="s">
        <v>500</v>
      </c>
      <c r="B213" s="625">
        <v>0.77</v>
      </c>
      <c r="D213" s="652">
        <f t="shared" si="13"/>
        <v>0.6160000000000001</v>
      </c>
      <c r="E213" s="651"/>
      <c r="F213" s="613" t="s">
        <v>61</v>
      </c>
      <c r="G213" s="613" t="s">
        <v>496</v>
      </c>
      <c r="H213" s="614">
        <v>19.2</v>
      </c>
      <c r="I213" s="615" t="s">
        <v>501</v>
      </c>
      <c r="J213" s="629" t="s">
        <v>535</v>
      </c>
      <c r="K213" s="604"/>
      <c r="L213" s="604"/>
    </row>
    <row r="214" spans="1:12" ht="15">
      <c r="A214" s="717" t="s">
        <v>536</v>
      </c>
      <c r="B214" s="630">
        <v>1.0249999999999999</v>
      </c>
      <c r="D214" s="652">
        <f>B214*$D$194</f>
        <v>0.82</v>
      </c>
      <c r="E214" s="651"/>
      <c r="F214" s="631"/>
      <c r="G214" s="631"/>
      <c r="H214" s="614"/>
      <c r="I214" s="615"/>
      <c r="J214" s="617"/>
      <c r="K214" s="604"/>
      <c r="L214" s="604"/>
    </row>
    <row r="215" spans="1:12" ht="15">
      <c r="A215" s="717" t="s">
        <v>537</v>
      </c>
      <c r="B215" s="630">
        <v>2.133</v>
      </c>
      <c r="D215" s="652">
        <f t="shared" si="13"/>
        <v>1.7064000000000001</v>
      </c>
      <c r="E215" s="651"/>
      <c r="F215" s="631"/>
      <c r="G215" s="631"/>
      <c r="H215" s="614"/>
      <c r="I215" s="615"/>
      <c r="J215" s="617"/>
      <c r="K215" s="604"/>
      <c r="L215" s="604"/>
    </row>
    <row r="216" spans="1:12" ht="15">
      <c r="A216" s="717" t="s">
        <v>538</v>
      </c>
      <c r="B216" s="630">
        <f>17.48</f>
        <v>17.48</v>
      </c>
      <c r="D216" s="652">
        <f t="shared" si="13"/>
        <v>13.984000000000002</v>
      </c>
      <c r="E216" s="651"/>
      <c r="F216" s="631"/>
      <c r="G216" s="631"/>
      <c r="H216" s="614"/>
      <c r="I216" s="615"/>
      <c r="J216" s="617"/>
      <c r="K216" s="604"/>
      <c r="L216" s="604"/>
    </row>
    <row r="217" spans="1:12" ht="15">
      <c r="A217" s="618"/>
      <c r="B217" s="630"/>
      <c r="D217" s="652"/>
      <c r="E217" s="651"/>
      <c r="F217" s="631"/>
      <c r="G217" s="631"/>
      <c r="H217" s="614"/>
      <c r="I217" s="615"/>
      <c r="J217" s="617"/>
      <c r="K217" s="604"/>
      <c r="L217" s="604"/>
    </row>
    <row r="218" spans="1:12" ht="15">
      <c r="A218" s="618"/>
      <c r="B218" s="630"/>
      <c r="D218" s="652"/>
      <c r="E218" s="651"/>
      <c r="F218" s="631"/>
      <c r="G218" s="631"/>
      <c r="H218" s="614"/>
      <c r="I218" s="615"/>
      <c r="J218" s="617"/>
      <c r="K218" s="604"/>
      <c r="L218" s="604"/>
    </row>
    <row r="219" spans="1:12" ht="15">
      <c r="A219" s="618"/>
      <c r="B219" s="630"/>
      <c r="D219" s="652"/>
      <c r="E219" s="651"/>
      <c r="F219" s="631"/>
      <c r="G219" s="631"/>
      <c r="H219" s="614"/>
      <c r="I219" s="615"/>
      <c r="J219" s="617"/>
      <c r="K219" s="604"/>
      <c r="L219" s="604"/>
    </row>
    <row r="220" spans="1:12" ht="15">
      <c r="A220" s="618"/>
      <c r="B220" s="630"/>
      <c r="D220" s="652"/>
      <c r="E220" s="651"/>
      <c r="F220" s="631"/>
      <c r="G220" s="631"/>
      <c r="H220" s="614"/>
      <c r="I220" s="615"/>
      <c r="J220" s="617"/>
      <c r="K220" s="604"/>
      <c r="L220" s="604"/>
    </row>
    <row r="221" spans="1:12" ht="15">
      <c r="A221" s="618" t="s">
        <v>483</v>
      </c>
      <c r="B221" s="630" t="s">
        <v>483</v>
      </c>
      <c r="D221" s="652"/>
      <c r="E221" s="651"/>
      <c r="F221" s="631" t="s">
        <v>483</v>
      </c>
      <c r="G221" s="631" t="s">
        <v>483</v>
      </c>
      <c r="H221" s="614"/>
      <c r="I221" s="615" t="s">
        <v>483</v>
      </c>
      <c r="J221" s="617"/>
      <c r="K221" s="604"/>
      <c r="L221" s="604"/>
    </row>
    <row r="222" spans="1:12" ht="15">
      <c r="A222" s="618" t="s">
        <v>539</v>
      </c>
      <c r="B222" s="625">
        <v>1.62</v>
      </c>
      <c r="D222" s="652">
        <f t="shared" si="13"/>
        <v>1.2960000000000003</v>
      </c>
      <c r="E222" s="651"/>
      <c r="F222" s="613" t="s">
        <v>61</v>
      </c>
      <c r="G222" s="613" t="s">
        <v>521</v>
      </c>
      <c r="H222" s="614">
        <v>16.2</v>
      </c>
      <c r="I222" s="615" t="s">
        <v>540</v>
      </c>
      <c r="J222" s="628"/>
      <c r="K222" s="604">
        <v>1.0449999999999999</v>
      </c>
      <c r="L222" s="604">
        <v>10.45</v>
      </c>
    </row>
    <row r="223" spans="1:12" ht="15">
      <c r="A223" s="618" t="s">
        <v>523</v>
      </c>
      <c r="B223" s="625">
        <v>7.54</v>
      </c>
      <c r="D223" s="652">
        <f t="shared" si="13"/>
        <v>6.032</v>
      </c>
      <c r="E223" s="651"/>
      <c r="F223" s="613" t="s">
        <v>61</v>
      </c>
      <c r="G223" s="613" t="s">
        <v>524</v>
      </c>
      <c r="H223" s="614">
        <v>150.80000000000001</v>
      </c>
      <c r="I223" s="615" t="s">
        <v>525</v>
      </c>
      <c r="J223" s="617" t="s">
        <v>526</v>
      </c>
      <c r="K223" s="604"/>
      <c r="L223" s="604"/>
    </row>
    <row r="224" spans="1:12" ht="15">
      <c r="A224" s="618" t="s">
        <v>527</v>
      </c>
      <c r="B224" s="613">
        <v>11.87</v>
      </c>
      <c r="D224" s="652">
        <f t="shared" si="13"/>
        <v>9.4960000000000004</v>
      </c>
      <c r="E224" s="651"/>
      <c r="F224" s="613" t="s">
        <v>528</v>
      </c>
      <c r="G224" s="613" t="s">
        <v>529</v>
      </c>
      <c r="H224" s="614">
        <v>118.69</v>
      </c>
      <c r="I224" s="615" t="s">
        <v>530</v>
      </c>
      <c r="J224" s="629"/>
      <c r="K224" s="604"/>
      <c r="L224" s="604"/>
    </row>
    <row r="225" spans="1:12" ht="15">
      <c r="A225" s="618" t="s">
        <v>539</v>
      </c>
      <c r="B225" s="625">
        <v>2.7</v>
      </c>
      <c r="D225" s="652">
        <f t="shared" si="13"/>
        <v>2.16</v>
      </c>
      <c r="E225" s="651"/>
      <c r="F225" s="613" t="s">
        <v>61</v>
      </c>
      <c r="G225" s="613" t="s">
        <v>521</v>
      </c>
      <c r="H225" s="614">
        <v>16.2</v>
      </c>
      <c r="I225" s="615" t="s">
        <v>540</v>
      </c>
      <c r="J225" s="628"/>
      <c r="K225" s="604"/>
      <c r="L225" s="604"/>
    </row>
    <row r="226" spans="1:12" ht="15">
      <c r="A226" s="618" t="s">
        <v>532</v>
      </c>
      <c r="B226" s="611">
        <v>0.91</v>
      </c>
      <c r="D226" s="652">
        <f t="shared" si="13"/>
        <v>0.72800000000000009</v>
      </c>
      <c r="E226" s="651"/>
      <c r="F226" s="612" t="s">
        <v>61</v>
      </c>
      <c r="G226" s="612" t="s">
        <v>524</v>
      </c>
      <c r="H226" s="614">
        <v>18.2</v>
      </c>
      <c r="I226" s="615" t="s">
        <v>533</v>
      </c>
      <c r="J226" s="617" t="s">
        <v>534</v>
      </c>
      <c r="K226" s="604"/>
      <c r="L226" s="604"/>
    </row>
    <row r="227" spans="1:12" ht="15">
      <c r="A227" s="618" t="s">
        <v>500</v>
      </c>
      <c r="B227" s="625">
        <v>0.77</v>
      </c>
      <c r="D227" s="652">
        <f t="shared" si="13"/>
        <v>0.6160000000000001</v>
      </c>
      <c r="E227" s="651"/>
      <c r="F227" s="613" t="s">
        <v>61</v>
      </c>
      <c r="G227" s="613" t="s">
        <v>496</v>
      </c>
      <c r="H227" s="614">
        <v>19.2</v>
      </c>
      <c r="I227" s="615" t="s">
        <v>501</v>
      </c>
      <c r="J227" s="629" t="s">
        <v>535</v>
      </c>
      <c r="K227" s="604"/>
      <c r="L227" s="604"/>
    </row>
    <row r="228" spans="1:12" ht="15">
      <c r="A228" s="618" t="s">
        <v>483</v>
      </c>
      <c r="B228" s="625" t="s">
        <v>483</v>
      </c>
      <c r="D228" s="652"/>
      <c r="E228" s="651"/>
      <c r="F228" s="613" t="s">
        <v>483</v>
      </c>
      <c r="G228" s="613" t="s">
        <v>483</v>
      </c>
      <c r="H228" s="614"/>
      <c r="I228" s="615" t="s">
        <v>483</v>
      </c>
      <c r="J228" s="617"/>
      <c r="K228" s="604"/>
      <c r="L228" s="604"/>
    </row>
    <row r="229" spans="1:12" ht="15">
      <c r="A229" s="618" t="s">
        <v>541</v>
      </c>
      <c r="B229" s="625">
        <v>5.8</v>
      </c>
      <c r="D229" s="652">
        <f t="shared" si="13"/>
        <v>4.6399999999999997</v>
      </c>
      <c r="E229" s="651" t="s">
        <v>542</v>
      </c>
      <c r="F229" s="613" t="s">
        <v>543</v>
      </c>
      <c r="G229" s="613" t="s">
        <v>544</v>
      </c>
      <c r="H229" s="614">
        <v>57.96</v>
      </c>
      <c r="I229" s="615" t="s">
        <v>545</v>
      </c>
      <c r="J229" s="617"/>
      <c r="K229" s="604">
        <v>4.4329999999999998</v>
      </c>
      <c r="L229" s="604">
        <v>44.33</v>
      </c>
    </row>
    <row r="230" spans="1:12" ht="15">
      <c r="A230" s="618" t="s">
        <v>546</v>
      </c>
      <c r="B230" s="626">
        <v>1.94</v>
      </c>
      <c r="D230" s="652">
        <f t="shared" si="13"/>
        <v>1.552</v>
      </c>
      <c r="E230" s="651"/>
      <c r="F230" s="627" t="s">
        <v>543</v>
      </c>
      <c r="G230" s="627" t="s">
        <v>544</v>
      </c>
      <c r="H230" s="614">
        <v>19.38</v>
      </c>
      <c r="I230" s="615" t="s">
        <v>547</v>
      </c>
      <c r="J230" s="617"/>
      <c r="K230" s="604">
        <v>2.633</v>
      </c>
      <c r="L230" s="604">
        <v>52.65</v>
      </c>
    </row>
    <row r="231" spans="1:12" ht="15">
      <c r="A231" s="618" t="s">
        <v>548</v>
      </c>
      <c r="B231" s="625">
        <v>3.74</v>
      </c>
      <c r="D231" s="652">
        <f t="shared" si="13"/>
        <v>2.9920000000000004</v>
      </c>
      <c r="E231" s="651"/>
      <c r="F231" s="613" t="s">
        <v>61</v>
      </c>
      <c r="G231" s="613" t="s">
        <v>521</v>
      </c>
      <c r="H231" s="614">
        <v>37.380000000000003</v>
      </c>
      <c r="I231" s="615" t="s">
        <v>549</v>
      </c>
      <c r="J231" s="628"/>
      <c r="K231" s="604"/>
      <c r="L231" s="604"/>
    </row>
    <row r="232" spans="1:12" ht="15">
      <c r="A232" s="618" t="s">
        <v>523</v>
      </c>
      <c r="B232" s="625">
        <v>7.54</v>
      </c>
      <c r="D232" s="652">
        <f t="shared" si="13"/>
        <v>6.032</v>
      </c>
      <c r="E232" s="651"/>
      <c r="F232" s="613" t="s">
        <v>61</v>
      </c>
      <c r="G232" s="613" t="s">
        <v>524</v>
      </c>
      <c r="H232" s="614">
        <v>150.80000000000001</v>
      </c>
      <c r="I232" s="615" t="s">
        <v>525</v>
      </c>
      <c r="J232" s="617" t="s">
        <v>550</v>
      </c>
      <c r="K232" s="603"/>
      <c r="L232" s="604"/>
    </row>
    <row r="233" spans="1:12" ht="15">
      <c r="A233" s="618" t="s">
        <v>527</v>
      </c>
      <c r="B233" s="613">
        <v>11.87</v>
      </c>
      <c r="D233" s="652">
        <f t="shared" si="13"/>
        <v>9.4960000000000004</v>
      </c>
      <c r="E233" s="651"/>
      <c r="F233" s="613" t="s">
        <v>528</v>
      </c>
      <c r="G233" s="613" t="s">
        <v>529</v>
      </c>
      <c r="H233" s="614">
        <v>118.69</v>
      </c>
      <c r="I233" s="615" t="s">
        <v>530</v>
      </c>
      <c r="J233" s="629" t="s">
        <v>551</v>
      </c>
      <c r="K233" s="603"/>
      <c r="L233" s="604"/>
    </row>
    <row r="234" spans="1:12" ht="15">
      <c r="A234" s="618" t="s">
        <v>548</v>
      </c>
      <c r="B234" s="625">
        <v>3.74</v>
      </c>
      <c r="D234" s="652">
        <f t="shared" si="13"/>
        <v>2.9920000000000004</v>
      </c>
      <c r="E234" s="651"/>
      <c r="F234" s="613" t="s">
        <v>61</v>
      </c>
      <c r="G234" s="613" t="s">
        <v>521</v>
      </c>
      <c r="H234" s="614">
        <v>37.380000000000003</v>
      </c>
      <c r="I234" s="615" t="s">
        <v>549</v>
      </c>
      <c r="J234" s="628"/>
      <c r="K234" s="603"/>
      <c r="L234" s="604"/>
    </row>
    <row r="235" spans="1:12" ht="15">
      <c r="A235" s="618" t="s">
        <v>532</v>
      </c>
      <c r="B235" s="611">
        <v>0.91</v>
      </c>
      <c r="D235" s="652">
        <f t="shared" si="13"/>
        <v>0.72800000000000009</v>
      </c>
      <c r="E235" s="651"/>
      <c r="F235" s="612" t="s">
        <v>61</v>
      </c>
      <c r="G235" s="612" t="s">
        <v>524</v>
      </c>
      <c r="H235" s="614">
        <v>18.2</v>
      </c>
      <c r="I235" s="615" t="s">
        <v>533</v>
      </c>
      <c r="J235" s="617" t="s">
        <v>552</v>
      </c>
      <c r="K235" s="603"/>
      <c r="L235" s="604"/>
    </row>
    <row r="236" spans="1:12" ht="15">
      <c r="A236" s="618" t="s">
        <v>500</v>
      </c>
      <c r="B236" s="625">
        <v>0.83</v>
      </c>
      <c r="D236" s="652">
        <f t="shared" si="13"/>
        <v>0.66400000000000003</v>
      </c>
      <c r="E236" s="651"/>
      <c r="F236" s="613" t="s">
        <v>61</v>
      </c>
      <c r="G236" s="613" t="s">
        <v>496</v>
      </c>
      <c r="H236" s="614">
        <v>19.2</v>
      </c>
      <c r="I236" s="615" t="s">
        <v>501</v>
      </c>
      <c r="J236" s="629" t="s">
        <v>553</v>
      </c>
      <c r="K236" s="603"/>
      <c r="L236" s="604"/>
    </row>
    <row r="237" spans="1:12" ht="15">
      <c r="A237" s="618" t="s">
        <v>554</v>
      </c>
      <c r="B237" s="611">
        <v>3.17</v>
      </c>
      <c r="D237" s="652">
        <f t="shared" si="13"/>
        <v>2.536</v>
      </c>
      <c r="E237" s="651" t="s">
        <v>555</v>
      </c>
      <c r="F237" s="612" t="s">
        <v>543</v>
      </c>
      <c r="G237" s="612" t="s">
        <v>556</v>
      </c>
      <c r="H237" s="614">
        <v>63.44</v>
      </c>
      <c r="I237" s="615" t="s">
        <v>557</v>
      </c>
      <c r="J237" s="617"/>
      <c r="K237" s="604">
        <v>2.633</v>
      </c>
      <c r="L237" s="604">
        <v>52.65</v>
      </c>
    </row>
    <row r="238" spans="1:12" ht="15">
      <c r="A238" s="632"/>
      <c r="B238" s="619"/>
      <c r="D238" s="652">
        <f t="shared" si="13"/>
        <v>0</v>
      </c>
      <c r="E238" s="651"/>
      <c r="F238" s="620"/>
      <c r="G238" s="620"/>
      <c r="H238" s="621"/>
      <c r="I238" s="622"/>
      <c r="J238" s="624"/>
      <c r="K238" s="604"/>
      <c r="L238" s="604"/>
    </row>
    <row r="239" spans="1:12" ht="15">
      <c r="A239" s="618" t="s">
        <v>558</v>
      </c>
      <c r="B239" s="625">
        <v>24.36</v>
      </c>
      <c r="C239" s="652">
        <f t="shared" ref="C239:C244" si="14">B239*$D$194</f>
        <v>19.488</v>
      </c>
      <c r="D239" s="664">
        <f>C239/5.5</f>
        <v>3.5432727272727274</v>
      </c>
      <c r="E239" s="651"/>
      <c r="F239" s="613" t="s">
        <v>559</v>
      </c>
      <c r="G239" s="613" t="s">
        <v>560</v>
      </c>
      <c r="H239" s="614">
        <v>292.33</v>
      </c>
      <c r="I239" s="633" t="s">
        <v>561</v>
      </c>
      <c r="J239" s="617"/>
      <c r="K239" s="604"/>
      <c r="L239" s="604"/>
    </row>
    <row r="240" spans="1:12" ht="15">
      <c r="A240" s="618" t="s">
        <v>562</v>
      </c>
      <c r="B240" s="625">
        <v>36.85</v>
      </c>
      <c r="C240" s="652">
        <f t="shared" si="14"/>
        <v>29.480000000000004</v>
      </c>
      <c r="D240" s="664">
        <f t="shared" ref="D240:D244" si="15">C240/5.5</f>
        <v>5.36</v>
      </c>
      <c r="E240" s="651"/>
      <c r="F240" s="613" t="s">
        <v>559</v>
      </c>
      <c r="G240" s="613" t="s">
        <v>563</v>
      </c>
      <c r="H240" s="614">
        <v>331.65</v>
      </c>
      <c r="I240" s="633" t="s">
        <v>564</v>
      </c>
      <c r="J240" s="617"/>
      <c r="K240" s="604"/>
      <c r="L240" s="604"/>
    </row>
    <row r="241" spans="1:12" ht="15">
      <c r="A241" s="618" t="s">
        <v>483</v>
      </c>
      <c r="B241" s="625"/>
      <c r="C241" s="652">
        <f t="shared" si="14"/>
        <v>0</v>
      </c>
      <c r="D241" s="664">
        <f t="shared" si="15"/>
        <v>0</v>
      </c>
      <c r="E241" s="651"/>
      <c r="F241" s="613"/>
      <c r="G241" s="613"/>
      <c r="H241" s="614"/>
      <c r="I241" s="633"/>
      <c r="J241" s="617"/>
      <c r="K241" s="604"/>
      <c r="L241" s="604"/>
    </row>
    <row r="242" spans="1:12" ht="15">
      <c r="A242" s="618" t="s">
        <v>483</v>
      </c>
      <c r="B242" s="625"/>
      <c r="C242" s="652">
        <f t="shared" si="14"/>
        <v>0</v>
      </c>
      <c r="D242" s="664">
        <f t="shared" si="15"/>
        <v>0</v>
      </c>
      <c r="E242" s="651"/>
      <c r="F242" s="613"/>
      <c r="G242" s="613"/>
      <c r="H242" s="614"/>
      <c r="I242" s="615"/>
      <c r="J242" s="617"/>
      <c r="K242" s="604"/>
      <c r="L242" s="604"/>
    </row>
    <row r="243" spans="1:12" ht="15">
      <c r="A243" s="618" t="s">
        <v>565</v>
      </c>
      <c r="B243" s="625">
        <v>42.17</v>
      </c>
      <c r="C243" s="652">
        <f t="shared" si="14"/>
        <v>33.736000000000004</v>
      </c>
      <c r="D243" s="664">
        <f t="shared" si="15"/>
        <v>6.1338181818181825</v>
      </c>
      <c r="E243" s="651"/>
      <c r="F243" s="613" t="s">
        <v>559</v>
      </c>
      <c r="G243" s="613" t="s">
        <v>563</v>
      </c>
      <c r="H243" s="614">
        <v>379.53</v>
      </c>
      <c r="I243" s="633" t="s">
        <v>566</v>
      </c>
      <c r="J243" s="617"/>
      <c r="K243" s="604"/>
      <c r="L243" s="604"/>
    </row>
    <row r="244" spans="1:12" ht="15">
      <c r="A244" s="618" t="s">
        <v>483</v>
      </c>
      <c r="B244" s="625"/>
      <c r="C244" s="652">
        <f t="shared" si="14"/>
        <v>0</v>
      </c>
      <c r="D244" s="664">
        <f t="shared" si="15"/>
        <v>0</v>
      </c>
      <c r="E244" s="651"/>
      <c r="F244" s="613"/>
      <c r="G244" s="613"/>
      <c r="H244" s="614"/>
      <c r="I244" s="615"/>
      <c r="J244" s="617"/>
      <c r="K244" s="604"/>
      <c r="L244" s="604"/>
    </row>
    <row r="245" spans="1:12" ht="15">
      <c r="A245" s="632"/>
      <c r="B245" s="619"/>
      <c r="D245" s="652">
        <f t="shared" si="13"/>
        <v>0</v>
      </c>
      <c r="E245" s="651"/>
      <c r="F245" s="620"/>
      <c r="G245" s="620"/>
      <c r="H245" s="621"/>
      <c r="I245" s="622"/>
      <c r="J245" s="624"/>
      <c r="K245" s="604"/>
      <c r="L245" s="604"/>
    </row>
    <row r="246" spans="1:12" ht="15">
      <c r="A246" s="618" t="s">
        <v>567</v>
      </c>
      <c r="B246" s="625">
        <v>19.84</v>
      </c>
      <c r="C246" s="652">
        <f>B246*$D$194</f>
        <v>15.872</v>
      </c>
      <c r="D246" s="664">
        <f>C246/5.5</f>
        <v>2.8858181818181818</v>
      </c>
      <c r="E246" s="651"/>
      <c r="F246" s="613" t="s">
        <v>559</v>
      </c>
      <c r="G246" s="613" t="s">
        <v>568</v>
      </c>
      <c r="H246" s="614">
        <v>198.39</v>
      </c>
      <c r="I246" s="615" t="s">
        <v>569</v>
      </c>
      <c r="J246" s="617"/>
      <c r="K246" s="604"/>
      <c r="L246" s="604"/>
    </row>
    <row r="247" spans="1:12" ht="15">
      <c r="A247" s="618" t="s">
        <v>570</v>
      </c>
      <c r="B247" s="625">
        <v>21.53</v>
      </c>
      <c r="C247" s="652">
        <f>B247*$D$194</f>
        <v>17.224</v>
      </c>
      <c r="D247" s="664">
        <f t="shared" ref="D247:D250" si="16">C247/5.5</f>
        <v>3.1316363636363636</v>
      </c>
      <c r="E247" s="651"/>
      <c r="F247" s="613" t="s">
        <v>559</v>
      </c>
      <c r="G247" s="613" t="s">
        <v>568</v>
      </c>
      <c r="H247" s="614">
        <v>215.34</v>
      </c>
      <c r="I247" s="615" t="s">
        <v>571</v>
      </c>
      <c r="J247" s="617"/>
      <c r="K247" s="604"/>
      <c r="L247" s="604"/>
    </row>
    <row r="248" spans="1:12" ht="15">
      <c r="A248" s="618" t="s">
        <v>572</v>
      </c>
      <c r="B248" s="625">
        <v>21.53</v>
      </c>
      <c r="C248" s="652">
        <f>B248*$D$194</f>
        <v>17.224</v>
      </c>
      <c r="D248" s="664">
        <f t="shared" si="16"/>
        <v>3.1316363636363636</v>
      </c>
      <c r="E248" s="651"/>
      <c r="F248" s="613" t="s">
        <v>559</v>
      </c>
      <c r="G248" s="613" t="s">
        <v>568</v>
      </c>
      <c r="H248" s="614">
        <v>215.34</v>
      </c>
      <c r="I248" s="615" t="s">
        <v>573</v>
      </c>
      <c r="J248" s="617"/>
      <c r="K248" s="604"/>
      <c r="L248" s="604"/>
    </row>
    <row r="249" spans="1:12" ht="15">
      <c r="A249" s="618" t="s">
        <v>574</v>
      </c>
      <c r="B249" s="625">
        <v>21.53</v>
      </c>
      <c r="C249" s="652">
        <f>B249*$D$194</f>
        <v>17.224</v>
      </c>
      <c r="D249" s="664">
        <f t="shared" si="16"/>
        <v>3.1316363636363636</v>
      </c>
      <c r="E249" s="651"/>
      <c r="F249" s="613" t="s">
        <v>559</v>
      </c>
      <c r="G249" s="613" t="s">
        <v>568</v>
      </c>
      <c r="H249" s="614">
        <v>215.34</v>
      </c>
      <c r="I249" s="615" t="s">
        <v>575</v>
      </c>
      <c r="J249" s="617"/>
      <c r="K249" s="604"/>
      <c r="L249" s="604"/>
    </row>
    <row r="250" spans="1:12" ht="15">
      <c r="A250" s="618" t="s">
        <v>576</v>
      </c>
      <c r="B250" s="625">
        <v>21.53</v>
      </c>
      <c r="C250" s="652">
        <f>B250*$D$194</f>
        <v>17.224</v>
      </c>
      <c r="D250" s="664">
        <f t="shared" si="16"/>
        <v>3.1316363636363636</v>
      </c>
      <c r="E250" s="651"/>
      <c r="F250" s="613" t="s">
        <v>559</v>
      </c>
      <c r="G250" s="613" t="s">
        <v>568</v>
      </c>
      <c r="H250" s="614">
        <v>215.34</v>
      </c>
      <c r="I250" s="615" t="s">
        <v>577</v>
      </c>
      <c r="J250" s="617"/>
      <c r="K250" s="604"/>
      <c r="L250" s="604"/>
    </row>
    <row r="251" spans="1:12" ht="15">
      <c r="A251" s="618" t="s">
        <v>483</v>
      </c>
      <c r="B251" s="625"/>
      <c r="D251" s="652">
        <f t="shared" si="13"/>
        <v>0</v>
      </c>
      <c r="E251" s="651"/>
      <c r="F251" s="613"/>
      <c r="G251" s="613"/>
      <c r="H251" s="614"/>
      <c r="I251" s="615"/>
      <c r="J251" s="617"/>
      <c r="K251" s="604"/>
      <c r="L251" s="604"/>
    </row>
    <row r="252" spans="1:12" ht="15">
      <c r="A252" s="618" t="s">
        <v>483</v>
      </c>
      <c r="B252" s="625"/>
      <c r="D252" s="652">
        <f t="shared" si="13"/>
        <v>0</v>
      </c>
      <c r="E252" s="651"/>
      <c r="F252" s="613"/>
      <c r="G252" s="613"/>
      <c r="H252" s="614"/>
      <c r="I252" s="615"/>
      <c r="J252" s="617"/>
      <c r="K252" s="604"/>
      <c r="L252" s="604"/>
    </row>
    <row r="253" spans="1:12" ht="15">
      <c r="A253" s="618" t="s">
        <v>483</v>
      </c>
      <c r="B253" s="626"/>
      <c r="D253" s="652">
        <f t="shared" si="13"/>
        <v>0</v>
      </c>
      <c r="E253" s="651"/>
      <c r="F253" s="627"/>
      <c r="G253" s="627"/>
      <c r="H253" s="614"/>
      <c r="I253" s="615"/>
      <c r="J253" s="617"/>
      <c r="K253" s="604"/>
      <c r="L253" s="604"/>
    </row>
    <row r="254" spans="1:12" ht="15">
      <c r="A254" s="618" t="s">
        <v>483</v>
      </c>
      <c r="B254" s="625"/>
      <c r="D254" s="652">
        <f t="shared" si="13"/>
        <v>0</v>
      </c>
      <c r="E254" s="651"/>
      <c r="F254" s="613"/>
      <c r="G254" s="613"/>
      <c r="H254" s="614"/>
      <c r="I254" s="615"/>
      <c r="J254" s="617"/>
      <c r="K254" s="604"/>
      <c r="L254" s="604"/>
    </row>
    <row r="255" spans="1:12" ht="15">
      <c r="A255" s="618" t="s">
        <v>578</v>
      </c>
      <c r="B255" s="625">
        <v>0.15079999999999999</v>
      </c>
      <c r="D255" s="652">
        <f t="shared" si="13"/>
        <v>0.12064</v>
      </c>
      <c r="E255" s="651"/>
      <c r="F255" s="613" t="s">
        <v>579</v>
      </c>
      <c r="G255" s="613" t="s">
        <v>580</v>
      </c>
      <c r="H255" s="614">
        <v>75.400000000000006</v>
      </c>
      <c r="I255" s="615">
        <v>50293830</v>
      </c>
      <c r="J255" s="617"/>
      <c r="K255" s="604">
        <v>9.5000000000000001E-2</v>
      </c>
      <c r="L255" s="604">
        <v>47.55</v>
      </c>
    </row>
    <row r="256" spans="1:12" ht="15">
      <c r="A256" s="618" t="s">
        <v>581</v>
      </c>
      <c r="B256" s="625">
        <v>0.15079999999999999</v>
      </c>
      <c r="D256" s="652">
        <f t="shared" si="13"/>
        <v>0.12064</v>
      </c>
      <c r="E256" s="651"/>
      <c r="F256" s="613" t="s">
        <v>579</v>
      </c>
      <c r="G256" s="613" t="s">
        <v>580</v>
      </c>
      <c r="H256" s="614">
        <v>75.400000000000006</v>
      </c>
      <c r="I256" s="615">
        <v>50293890</v>
      </c>
      <c r="J256" s="617"/>
      <c r="K256" s="604"/>
      <c r="L256" s="604"/>
    </row>
    <row r="257" spans="1:12" ht="15">
      <c r="A257" s="618" t="s">
        <v>582</v>
      </c>
      <c r="B257" s="625">
        <v>0.15079999999999999</v>
      </c>
      <c r="D257" s="652">
        <f t="shared" si="13"/>
        <v>0.12064</v>
      </c>
      <c r="E257" s="651"/>
      <c r="F257" s="613" t="s">
        <v>579</v>
      </c>
      <c r="G257" s="613" t="s">
        <v>580</v>
      </c>
      <c r="H257" s="614">
        <v>75.400000000000006</v>
      </c>
      <c r="I257" s="615">
        <v>50293830</v>
      </c>
      <c r="J257" s="617"/>
      <c r="K257" s="604"/>
      <c r="L257" s="604"/>
    </row>
    <row r="258" spans="1:12" ht="15">
      <c r="A258" s="618" t="s">
        <v>583</v>
      </c>
      <c r="B258" s="625">
        <v>0.15079999999999999</v>
      </c>
      <c r="D258" s="652">
        <f t="shared" si="13"/>
        <v>0.12064</v>
      </c>
      <c r="E258" s="651"/>
      <c r="F258" s="613" t="s">
        <v>579</v>
      </c>
      <c r="G258" s="613" t="s">
        <v>580</v>
      </c>
      <c r="H258" s="614">
        <v>75.400000000000006</v>
      </c>
      <c r="I258" s="615">
        <v>50293701</v>
      </c>
      <c r="J258" s="617"/>
      <c r="K258" s="604"/>
      <c r="L258" s="604"/>
    </row>
    <row r="259" spans="1:12" ht="15">
      <c r="A259" s="618" t="s">
        <v>584</v>
      </c>
      <c r="B259" s="625">
        <v>0.15079999999999999</v>
      </c>
      <c r="D259" s="652">
        <f t="shared" si="13"/>
        <v>0.12064</v>
      </c>
      <c r="E259" s="651"/>
      <c r="F259" s="613" t="s">
        <v>579</v>
      </c>
      <c r="G259" s="613" t="s">
        <v>580</v>
      </c>
      <c r="H259" s="614">
        <v>75.400000000000006</v>
      </c>
      <c r="I259" s="615">
        <v>50293003</v>
      </c>
      <c r="J259" s="617"/>
      <c r="K259" s="604"/>
      <c r="L259" s="604"/>
    </row>
    <row r="260" spans="1:12" ht="15">
      <c r="A260" s="618" t="s">
        <v>483</v>
      </c>
      <c r="B260" s="625"/>
      <c r="D260" s="652">
        <f t="shared" si="13"/>
        <v>0</v>
      </c>
      <c r="E260" s="651"/>
      <c r="F260" s="613"/>
      <c r="G260" s="613"/>
      <c r="H260" s="614"/>
      <c r="I260" s="615"/>
      <c r="J260" s="617"/>
      <c r="K260" s="604"/>
      <c r="L260" s="604"/>
    </row>
    <row r="261" spans="1:12" ht="15">
      <c r="A261" s="618" t="s">
        <v>483</v>
      </c>
      <c r="B261" s="625"/>
      <c r="D261" s="652">
        <f t="shared" si="13"/>
        <v>0</v>
      </c>
      <c r="E261" s="651"/>
      <c r="F261" s="613"/>
      <c r="G261" s="613"/>
      <c r="H261" s="614"/>
      <c r="I261" s="615"/>
      <c r="J261" s="617"/>
      <c r="K261" s="604"/>
      <c r="L261" s="604"/>
    </row>
    <row r="262" spans="1:12" ht="15">
      <c r="A262" s="618" t="s">
        <v>483</v>
      </c>
      <c r="B262" s="625"/>
      <c r="D262" s="652">
        <f t="shared" si="13"/>
        <v>0</v>
      </c>
      <c r="E262" s="651"/>
      <c r="F262" s="613"/>
      <c r="G262" s="613"/>
      <c r="H262" s="614"/>
      <c r="I262" s="615"/>
      <c r="J262" s="617"/>
      <c r="K262" s="604"/>
      <c r="L262" s="604"/>
    </row>
    <row r="263" spans="1:12" ht="15.75" thickBot="1">
      <c r="A263" s="618" t="s">
        <v>483</v>
      </c>
      <c r="B263" s="634"/>
      <c r="D263" s="652">
        <f t="shared" si="13"/>
        <v>0</v>
      </c>
      <c r="E263" s="651"/>
      <c r="F263" s="635"/>
      <c r="G263" s="635"/>
      <c r="H263" s="636"/>
      <c r="I263" s="615"/>
      <c r="J263" s="637"/>
      <c r="K263" s="604"/>
      <c r="L263" s="604"/>
    </row>
    <row r="264" spans="1:12" ht="15">
      <c r="A264" s="618" t="s">
        <v>585</v>
      </c>
      <c r="B264" s="611">
        <v>20.079999999999998</v>
      </c>
      <c r="C264" s="652">
        <f>B264*$D$194</f>
        <v>16.064</v>
      </c>
      <c r="D264" s="664">
        <f>C264/5.5</f>
        <v>2.9207272727272726</v>
      </c>
      <c r="E264" s="651"/>
      <c r="F264" s="612" t="s">
        <v>559</v>
      </c>
      <c r="G264" s="612" t="s">
        <v>568</v>
      </c>
      <c r="H264" s="638">
        <v>200.8</v>
      </c>
      <c r="I264" s="615" t="s">
        <v>586</v>
      </c>
      <c r="J264" s="617"/>
      <c r="K264" s="604"/>
      <c r="L264" s="604"/>
    </row>
    <row r="265" spans="1:12" ht="15">
      <c r="A265" s="618" t="s">
        <v>587</v>
      </c>
      <c r="B265" s="625">
        <v>21.77</v>
      </c>
      <c r="C265" s="652">
        <f>B265*$D$194</f>
        <v>17.416</v>
      </c>
      <c r="D265" s="664">
        <f t="shared" ref="D265:D268" si="17">C265/5.5</f>
        <v>3.1665454545454548</v>
      </c>
      <c r="E265" s="651"/>
      <c r="F265" s="612" t="s">
        <v>559</v>
      </c>
      <c r="G265" s="613" t="s">
        <v>568</v>
      </c>
      <c r="H265" s="614">
        <v>217.68</v>
      </c>
      <c r="I265" s="615" t="s">
        <v>588</v>
      </c>
      <c r="J265" s="617"/>
      <c r="K265" s="604"/>
      <c r="L265" s="604"/>
    </row>
    <row r="266" spans="1:12" ht="15">
      <c r="A266" s="618" t="s">
        <v>589</v>
      </c>
      <c r="B266" s="625">
        <v>21.77</v>
      </c>
      <c r="C266" s="652">
        <f>B266*$D$194</f>
        <v>17.416</v>
      </c>
      <c r="D266" s="664">
        <f t="shared" si="17"/>
        <v>3.1665454545454548</v>
      </c>
      <c r="E266" s="651"/>
      <c r="F266" s="612" t="s">
        <v>559</v>
      </c>
      <c r="G266" s="613" t="s">
        <v>568</v>
      </c>
      <c r="H266" s="614">
        <v>217.68</v>
      </c>
      <c r="I266" s="615" t="s">
        <v>590</v>
      </c>
      <c r="J266" s="617"/>
      <c r="K266" s="604"/>
      <c r="L266" s="604"/>
    </row>
    <row r="267" spans="1:12" ht="15">
      <c r="A267" s="618" t="s">
        <v>591</v>
      </c>
      <c r="B267" s="625">
        <v>21.77</v>
      </c>
      <c r="C267" s="652">
        <f>B267*$D$194</f>
        <v>17.416</v>
      </c>
      <c r="D267" s="664">
        <f t="shared" si="17"/>
        <v>3.1665454545454548</v>
      </c>
      <c r="E267" s="651"/>
      <c r="F267" s="612" t="s">
        <v>559</v>
      </c>
      <c r="G267" s="613" t="s">
        <v>568</v>
      </c>
      <c r="H267" s="614">
        <v>217.68</v>
      </c>
      <c r="I267" s="615" t="s">
        <v>592</v>
      </c>
      <c r="J267" s="617"/>
      <c r="K267" s="604"/>
      <c r="L267" s="604"/>
    </row>
    <row r="268" spans="1:12" ht="15">
      <c r="A268" s="618" t="s">
        <v>593</v>
      </c>
      <c r="B268" s="625">
        <v>21.77</v>
      </c>
      <c r="C268" s="652">
        <f>B268*$D$194</f>
        <v>17.416</v>
      </c>
      <c r="D268" s="664">
        <f t="shared" si="17"/>
        <v>3.1665454545454548</v>
      </c>
      <c r="E268" s="651"/>
      <c r="F268" s="612" t="s">
        <v>559</v>
      </c>
      <c r="G268" s="613" t="s">
        <v>568</v>
      </c>
      <c r="H268" s="614">
        <v>217.68</v>
      </c>
      <c r="I268" s="615" t="s">
        <v>594</v>
      </c>
      <c r="J268" s="617"/>
      <c r="K268" s="604"/>
      <c r="L268" s="604"/>
    </row>
    <row r="269" spans="1:12" ht="15">
      <c r="A269" s="618" t="s">
        <v>483</v>
      </c>
      <c r="B269" s="625"/>
      <c r="D269" s="652">
        <f t="shared" ref="D269:D332" si="18">B269*$D$194</f>
        <v>0</v>
      </c>
      <c r="E269" s="651"/>
      <c r="F269" s="612"/>
      <c r="G269" s="613"/>
      <c r="H269" s="614"/>
      <c r="I269" s="615"/>
      <c r="J269" s="617"/>
      <c r="K269" s="604"/>
      <c r="L269" s="604"/>
    </row>
    <row r="270" spans="1:12" ht="15">
      <c r="A270" s="618" t="s">
        <v>595</v>
      </c>
      <c r="B270" s="625">
        <v>0.36899999999999999</v>
      </c>
      <c r="D270" s="652">
        <f t="shared" si="18"/>
        <v>0.29520000000000002</v>
      </c>
      <c r="E270" s="651"/>
      <c r="F270" s="613" t="s">
        <v>596</v>
      </c>
      <c r="G270" s="613" t="s">
        <v>597</v>
      </c>
      <c r="H270" s="614">
        <v>36.9</v>
      </c>
      <c r="I270" s="615">
        <v>50292830</v>
      </c>
      <c r="J270" s="617"/>
      <c r="K270" s="604">
        <v>0.22900000000000001</v>
      </c>
      <c r="L270" s="604">
        <v>22.91</v>
      </c>
    </row>
    <row r="271" spans="1:12" ht="15">
      <c r="A271" s="618" t="s">
        <v>598</v>
      </c>
      <c r="B271" s="625">
        <v>0.36899999999999999</v>
      </c>
      <c r="D271" s="652">
        <f t="shared" si="18"/>
        <v>0.29520000000000002</v>
      </c>
      <c r="E271" s="651"/>
      <c r="F271" s="613" t="s">
        <v>596</v>
      </c>
      <c r="G271" s="613" t="s">
        <v>597</v>
      </c>
      <c r="H271" s="614">
        <v>36.9</v>
      </c>
      <c r="I271" s="615">
        <v>50292890</v>
      </c>
      <c r="J271" s="617"/>
      <c r="K271" s="604"/>
      <c r="L271" s="604"/>
    </row>
    <row r="272" spans="1:12" ht="15">
      <c r="A272" s="618" t="s">
        <v>599</v>
      </c>
      <c r="B272" s="625">
        <v>0.36899999999999999</v>
      </c>
      <c r="D272" s="652">
        <f t="shared" si="18"/>
        <v>0.29520000000000002</v>
      </c>
      <c r="E272" s="651"/>
      <c r="F272" s="613" t="s">
        <v>596</v>
      </c>
      <c r="G272" s="613" t="s">
        <v>597</v>
      </c>
      <c r="H272" s="614">
        <v>36.9</v>
      </c>
      <c r="I272" s="615">
        <v>50292001</v>
      </c>
      <c r="J272" s="617"/>
      <c r="K272" s="604"/>
      <c r="L272" s="604"/>
    </row>
    <row r="273" spans="1:12" ht="15">
      <c r="A273" s="618" t="s">
        <v>600</v>
      </c>
      <c r="B273" s="625">
        <v>0.36899999999999999</v>
      </c>
      <c r="D273" s="652">
        <f t="shared" si="18"/>
        <v>0.29520000000000002</v>
      </c>
      <c r="E273" s="651"/>
      <c r="F273" s="613" t="s">
        <v>596</v>
      </c>
      <c r="G273" s="613" t="s">
        <v>597</v>
      </c>
      <c r="H273" s="614">
        <v>36.9</v>
      </c>
      <c r="I273" s="615">
        <v>50292701</v>
      </c>
      <c r="J273" s="617"/>
      <c r="K273" s="604"/>
      <c r="L273" s="604"/>
    </row>
    <row r="274" spans="1:12" ht="15">
      <c r="A274" s="618" t="s">
        <v>601</v>
      </c>
      <c r="B274" s="625">
        <v>0.36899999999999999</v>
      </c>
      <c r="D274" s="652">
        <f t="shared" si="18"/>
        <v>0.29520000000000002</v>
      </c>
      <c r="E274" s="651"/>
      <c r="F274" s="613" t="s">
        <v>596</v>
      </c>
      <c r="G274" s="613" t="s">
        <v>597</v>
      </c>
      <c r="H274" s="614">
        <v>36.9</v>
      </c>
      <c r="I274" s="615">
        <v>50292003</v>
      </c>
      <c r="J274" s="617"/>
      <c r="K274" s="604"/>
      <c r="L274" s="604"/>
    </row>
    <row r="275" spans="1:12" ht="15.75" thickBot="1">
      <c r="A275" s="618" t="s">
        <v>483</v>
      </c>
      <c r="B275" s="634"/>
      <c r="D275" s="652">
        <f t="shared" si="18"/>
        <v>0</v>
      </c>
      <c r="E275" s="651"/>
      <c r="F275" s="635"/>
      <c r="G275" s="635"/>
      <c r="H275" s="636"/>
      <c r="I275" s="615"/>
      <c r="J275" s="637"/>
      <c r="K275" s="604"/>
      <c r="L275" s="604"/>
    </row>
    <row r="276" spans="1:12" ht="15">
      <c r="A276" s="618" t="s">
        <v>602</v>
      </c>
      <c r="B276" s="611">
        <v>26.93</v>
      </c>
      <c r="C276" s="652">
        <f>B276*$D$194</f>
        <v>21.544</v>
      </c>
      <c r="D276" s="664">
        <f>C276/5.5</f>
        <v>3.9170909090909092</v>
      </c>
      <c r="E276" s="651"/>
      <c r="F276" s="612" t="s">
        <v>559</v>
      </c>
      <c r="G276" s="612" t="s">
        <v>568</v>
      </c>
      <c r="H276" s="638">
        <v>269.33999999999997</v>
      </c>
      <c r="I276" s="615" t="s">
        <v>603</v>
      </c>
      <c r="J276" s="617"/>
      <c r="K276" s="604"/>
      <c r="L276" s="604"/>
    </row>
    <row r="277" spans="1:12" ht="15">
      <c r="A277" s="618" t="s">
        <v>604</v>
      </c>
      <c r="B277" s="625">
        <v>29.47</v>
      </c>
      <c r="C277" s="652">
        <f>B277*$D$194</f>
        <v>23.576000000000001</v>
      </c>
      <c r="D277" s="664">
        <f t="shared" ref="D277:D279" si="19">C277/5.5</f>
        <v>4.2865454545454549</v>
      </c>
      <c r="E277" s="651"/>
      <c r="F277" s="613" t="s">
        <v>559</v>
      </c>
      <c r="G277" s="613" t="s">
        <v>568</v>
      </c>
      <c r="H277" s="614">
        <v>294.67</v>
      </c>
      <c r="I277" s="615" t="s">
        <v>605</v>
      </c>
      <c r="J277" s="617"/>
      <c r="K277" s="604"/>
      <c r="L277" s="604"/>
    </row>
    <row r="278" spans="1:12" ht="15">
      <c r="A278" s="618" t="s">
        <v>606</v>
      </c>
      <c r="B278" s="625">
        <v>29.47</v>
      </c>
      <c r="C278" s="652">
        <f>B278*$D$194</f>
        <v>23.576000000000001</v>
      </c>
      <c r="D278" s="664">
        <f t="shared" si="19"/>
        <v>4.2865454545454549</v>
      </c>
      <c r="E278" s="651"/>
      <c r="F278" s="613" t="s">
        <v>559</v>
      </c>
      <c r="G278" s="613" t="s">
        <v>568</v>
      </c>
      <c r="H278" s="614">
        <v>294.67</v>
      </c>
      <c r="I278" s="615" t="s">
        <v>607</v>
      </c>
      <c r="J278" s="617"/>
      <c r="K278" s="604"/>
      <c r="L278" s="604"/>
    </row>
    <row r="279" spans="1:12" ht="15">
      <c r="A279" s="618" t="s">
        <v>608</v>
      </c>
      <c r="B279" s="625">
        <v>29.47</v>
      </c>
      <c r="C279" s="652">
        <f>B279*$D$194</f>
        <v>23.576000000000001</v>
      </c>
      <c r="D279" s="664">
        <f t="shared" si="19"/>
        <v>4.2865454545454549</v>
      </c>
      <c r="E279" s="651"/>
      <c r="F279" s="613" t="s">
        <v>559</v>
      </c>
      <c r="G279" s="613" t="s">
        <v>568</v>
      </c>
      <c r="H279" s="614">
        <v>294.67</v>
      </c>
      <c r="I279" s="615" t="s">
        <v>609</v>
      </c>
      <c r="J279" s="617"/>
      <c r="K279" s="604"/>
      <c r="L279" s="604"/>
    </row>
    <row r="280" spans="1:12" ht="15">
      <c r="A280" s="618" t="s">
        <v>610</v>
      </c>
      <c r="B280" s="625">
        <v>0.67</v>
      </c>
      <c r="D280" s="652">
        <f t="shared" si="18"/>
        <v>0.53600000000000003</v>
      </c>
      <c r="E280" s="651"/>
      <c r="F280" s="613" t="s">
        <v>611</v>
      </c>
      <c r="G280" s="613" t="s">
        <v>612</v>
      </c>
      <c r="H280" s="614">
        <v>133.9</v>
      </c>
      <c r="I280" s="615">
        <v>502892000</v>
      </c>
      <c r="J280" s="617"/>
      <c r="K280" s="604"/>
      <c r="L280" s="604"/>
    </row>
    <row r="281" spans="1:12" ht="15">
      <c r="A281" s="618" t="s">
        <v>613</v>
      </c>
      <c r="B281" s="625">
        <v>1.1759999999999999</v>
      </c>
      <c r="D281" s="652">
        <f t="shared" si="18"/>
        <v>0.94079999999999997</v>
      </c>
      <c r="E281" s="651"/>
      <c r="F281" s="613" t="s">
        <v>611</v>
      </c>
      <c r="G281" s="613" t="s">
        <v>614</v>
      </c>
      <c r="H281" s="614">
        <v>116.47</v>
      </c>
      <c r="I281" s="615">
        <v>50289000</v>
      </c>
      <c r="J281" s="617"/>
      <c r="K281" s="604"/>
      <c r="L281" s="604"/>
    </row>
    <row r="282" spans="1:12" ht="15">
      <c r="A282" s="618" t="s">
        <v>615</v>
      </c>
      <c r="B282" s="625">
        <v>0.2296</v>
      </c>
      <c r="D282" s="652">
        <f t="shared" si="18"/>
        <v>0.18368000000000001</v>
      </c>
      <c r="E282" s="651"/>
      <c r="F282" s="613" t="s">
        <v>61</v>
      </c>
      <c r="G282" s="613" t="s">
        <v>616</v>
      </c>
      <c r="H282" s="614">
        <v>45.92</v>
      </c>
      <c r="I282" s="615">
        <v>502942830</v>
      </c>
      <c r="J282" s="617"/>
      <c r="K282" s="604">
        <v>0.14599999999999999</v>
      </c>
      <c r="L282" s="604">
        <v>29.15</v>
      </c>
    </row>
    <row r="283" spans="1:12" ht="15">
      <c r="A283" s="618" t="s">
        <v>617</v>
      </c>
      <c r="B283" s="625">
        <v>0.2296</v>
      </c>
      <c r="D283" s="652">
        <f t="shared" si="18"/>
        <v>0.18368000000000001</v>
      </c>
      <c r="E283" s="651"/>
      <c r="F283" s="613" t="s">
        <v>61</v>
      </c>
      <c r="G283" s="613" t="s">
        <v>616</v>
      </c>
      <c r="H283" s="614">
        <v>45.92</v>
      </c>
      <c r="I283" s="615">
        <v>502942890</v>
      </c>
      <c r="J283" s="617"/>
      <c r="K283" s="604"/>
      <c r="L283" s="604"/>
    </row>
    <row r="284" spans="1:12" ht="15">
      <c r="A284" s="618" t="s">
        <v>618</v>
      </c>
      <c r="B284" s="625">
        <v>0.2296</v>
      </c>
      <c r="D284" s="652">
        <f t="shared" si="18"/>
        <v>0.18368000000000001</v>
      </c>
      <c r="E284" s="651"/>
      <c r="F284" s="613" t="s">
        <v>61</v>
      </c>
      <c r="G284" s="613" t="s">
        <v>616</v>
      </c>
      <c r="H284" s="614">
        <v>45.92</v>
      </c>
      <c r="I284" s="615">
        <v>502942001</v>
      </c>
      <c r="J284" s="617"/>
      <c r="K284" s="604"/>
      <c r="L284" s="604"/>
    </row>
    <row r="285" spans="1:12" ht="15">
      <c r="A285" s="618" t="s">
        <v>483</v>
      </c>
      <c r="B285" s="625"/>
      <c r="D285" s="652">
        <f t="shared" si="18"/>
        <v>0</v>
      </c>
      <c r="E285" s="651"/>
      <c r="F285" s="613"/>
      <c r="G285" s="613"/>
      <c r="H285" s="614"/>
      <c r="I285" s="615"/>
      <c r="J285" s="617"/>
      <c r="K285" s="604"/>
      <c r="L285" s="604"/>
    </row>
    <row r="286" spans="1:12" ht="15.75" thickBot="1">
      <c r="A286" s="618" t="s">
        <v>619</v>
      </c>
      <c r="B286" s="634">
        <v>0.2296</v>
      </c>
      <c r="D286" s="652">
        <f t="shared" si="18"/>
        <v>0.18368000000000001</v>
      </c>
      <c r="E286" s="651"/>
      <c r="F286" s="635" t="s">
        <v>61</v>
      </c>
      <c r="G286" s="635" t="s">
        <v>616</v>
      </c>
      <c r="H286" s="636">
        <v>45.92</v>
      </c>
      <c r="I286" s="615">
        <v>502942003</v>
      </c>
      <c r="J286" s="637"/>
      <c r="K286" s="604"/>
      <c r="L286" s="604"/>
    </row>
    <row r="287" spans="1:12" ht="15">
      <c r="A287" s="618" t="s">
        <v>620</v>
      </c>
      <c r="B287" s="611">
        <v>24.4</v>
      </c>
      <c r="C287" s="652">
        <f>B287*$D$194</f>
        <v>19.52</v>
      </c>
      <c r="D287" s="664">
        <f>C287/5.5</f>
        <v>3.5490909090909089</v>
      </c>
      <c r="E287" s="651"/>
      <c r="F287" s="612" t="s">
        <v>559</v>
      </c>
      <c r="G287" s="612" t="s">
        <v>568</v>
      </c>
      <c r="H287" s="638">
        <v>244.01</v>
      </c>
      <c r="I287" s="615" t="s">
        <v>621</v>
      </c>
      <c r="J287" s="617"/>
      <c r="K287" s="604"/>
      <c r="L287" s="604"/>
    </row>
    <row r="288" spans="1:12" ht="15">
      <c r="A288" s="618" t="s">
        <v>622</v>
      </c>
      <c r="B288" s="625">
        <v>26.93</v>
      </c>
      <c r="C288" s="652">
        <f>B288*$D$194</f>
        <v>21.544</v>
      </c>
      <c r="D288" s="664">
        <f t="shared" ref="D288:D291" si="20">C288/5.5</f>
        <v>3.9170909090909092</v>
      </c>
      <c r="E288" s="651"/>
      <c r="F288" s="613" t="s">
        <v>559</v>
      </c>
      <c r="G288" s="613" t="s">
        <v>568</v>
      </c>
      <c r="H288" s="614">
        <v>269.33999999999997</v>
      </c>
      <c r="I288" s="615" t="s">
        <v>623</v>
      </c>
      <c r="J288" s="617"/>
      <c r="K288" s="604"/>
      <c r="L288" s="604"/>
    </row>
    <row r="289" spans="1:12" ht="15">
      <c r="A289" s="618" t="s">
        <v>624</v>
      </c>
      <c r="B289" s="625">
        <v>26.93</v>
      </c>
      <c r="C289" s="652">
        <f>B289*$D$194</f>
        <v>21.544</v>
      </c>
      <c r="D289" s="664">
        <f t="shared" si="20"/>
        <v>3.9170909090909092</v>
      </c>
      <c r="E289" s="651"/>
      <c r="F289" s="613" t="s">
        <v>559</v>
      </c>
      <c r="G289" s="613" t="s">
        <v>568</v>
      </c>
      <c r="H289" s="614">
        <v>269.33999999999997</v>
      </c>
      <c r="I289" s="615" t="s">
        <v>625</v>
      </c>
      <c r="J289" s="617"/>
      <c r="K289" s="604"/>
      <c r="L289" s="604"/>
    </row>
    <row r="290" spans="1:12" ht="15">
      <c r="A290" s="618" t="s">
        <v>483</v>
      </c>
      <c r="B290" s="625"/>
      <c r="C290" s="652">
        <f>B290*$D$194</f>
        <v>0</v>
      </c>
      <c r="D290" s="664">
        <f t="shared" si="20"/>
        <v>0</v>
      </c>
      <c r="E290" s="651"/>
      <c r="F290" s="613"/>
      <c r="G290" s="613"/>
      <c r="H290" s="614"/>
      <c r="I290" s="615"/>
      <c r="J290" s="617"/>
      <c r="K290" s="604"/>
      <c r="L290" s="604"/>
    </row>
    <row r="291" spans="1:12" ht="15">
      <c r="A291" s="618" t="s">
        <v>626</v>
      </c>
      <c r="B291" s="625">
        <v>26.93</v>
      </c>
      <c r="C291" s="652">
        <f>B291*$D$194</f>
        <v>21.544</v>
      </c>
      <c r="D291" s="664">
        <f t="shared" si="20"/>
        <v>3.9170909090909092</v>
      </c>
      <c r="E291" s="651"/>
      <c r="F291" s="613" t="s">
        <v>559</v>
      </c>
      <c r="G291" s="613" t="s">
        <v>568</v>
      </c>
      <c r="H291" s="614">
        <v>269.33999999999997</v>
      </c>
      <c r="I291" s="615" t="s">
        <v>627</v>
      </c>
      <c r="J291" s="617"/>
      <c r="K291" s="604"/>
      <c r="L291" s="604"/>
    </row>
    <row r="292" spans="1:12" ht="15">
      <c r="A292" s="618" t="s">
        <v>483</v>
      </c>
      <c r="B292" s="625"/>
      <c r="D292" s="652">
        <f t="shared" si="18"/>
        <v>0</v>
      </c>
      <c r="E292" s="651"/>
      <c r="F292" s="613"/>
      <c r="G292" s="613"/>
      <c r="H292" s="614"/>
      <c r="I292" s="615"/>
      <c r="J292" s="617"/>
      <c r="K292" s="604"/>
      <c r="L292" s="604"/>
    </row>
    <row r="293" spans="1:12" ht="15">
      <c r="A293" s="618" t="s">
        <v>610</v>
      </c>
      <c r="B293" s="625">
        <v>0.67</v>
      </c>
      <c r="D293" s="652">
        <f t="shared" si="18"/>
        <v>0.53600000000000003</v>
      </c>
      <c r="E293" s="651"/>
      <c r="F293" s="613" t="s">
        <v>611</v>
      </c>
      <c r="G293" s="613" t="s">
        <v>612</v>
      </c>
      <c r="H293" s="614">
        <v>133.9</v>
      </c>
      <c r="I293" s="615">
        <v>502892000</v>
      </c>
      <c r="J293" s="617"/>
      <c r="K293" s="604"/>
      <c r="L293" s="604"/>
    </row>
    <row r="294" spans="1:12" ht="15">
      <c r="A294" s="618" t="s">
        <v>613</v>
      </c>
      <c r="B294" s="625">
        <v>1.1759999999999999</v>
      </c>
      <c r="D294" s="652">
        <f t="shared" si="18"/>
        <v>0.94079999999999997</v>
      </c>
      <c r="E294" s="651"/>
      <c r="F294" s="613" t="s">
        <v>611</v>
      </c>
      <c r="G294" s="613" t="s">
        <v>614</v>
      </c>
      <c r="H294" s="614">
        <v>116.47</v>
      </c>
      <c r="I294" s="615">
        <v>50289000</v>
      </c>
      <c r="J294" s="617"/>
      <c r="K294" s="604"/>
      <c r="L294" s="604"/>
    </row>
    <row r="295" spans="1:12" ht="15">
      <c r="A295" s="618" t="s">
        <v>628</v>
      </c>
      <c r="B295" s="625">
        <v>0.19789999999999999</v>
      </c>
      <c r="D295" s="652">
        <f t="shared" si="18"/>
        <v>0.15832000000000002</v>
      </c>
      <c r="E295" s="651"/>
      <c r="F295" s="613" t="s">
        <v>61</v>
      </c>
      <c r="G295" s="613" t="s">
        <v>616</v>
      </c>
      <c r="H295" s="614">
        <v>39.590000000000003</v>
      </c>
      <c r="I295" s="615">
        <v>502961830</v>
      </c>
      <c r="J295" s="617"/>
      <c r="K295" s="604">
        <v>0.127</v>
      </c>
      <c r="L295" s="604">
        <v>25.45</v>
      </c>
    </row>
    <row r="296" spans="1:12" ht="15">
      <c r="A296" s="618" t="s">
        <v>629</v>
      </c>
      <c r="B296" s="625">
        <v>0.19789999999999999</v>
      </c>
      <c r="D296" s="652">
        <f t="shared" si="18"/>
        <v>0.15832000000000002</v>
      </c>
      <c r="E296" s="651"/>
      <c r="F296" s="613" t="s">
        <v>61</v>
      </c>
      <c r="G296" s="613" t="s">
        <v>616</v>
      </c>
      <c r="H296" s="614">
        <v>39.590000000000003</v>
      </c>
      <c r="I296" s="615">
        <v>502961890</v>
      </c>
      <c r="J296" s="617"/>
      <c r="K296" s="604"/>
      <c r="L296" s="604"/>
    </row>
    <row r="297" spans="1:12" ht="15">
      <c r="A297" s="618" t="s">
        <v>630</v>
      </c>
      <c r="B297" s="625">
        <v>0.19789999999999999</v>
      </c>
      <c r="D297" s="652">
        <f t="shared" si="18"/>
        <v>0.15832000000000002</v>
      </c>
      <c r="E297" s="651"/>
      <c r="F297" s="613" t="s">
        <v>61</v>
      </c>
      <c r="G297" s="613" t="s">
        <v>616</v>
      </c>
      <c r="H297" s="614">
        <v>39.590000000000003</v>
      </c>
      <c r="I297" s="615">
        <v>502961001</v>
      </c>
      <c r="J297" s="617"/>
      <c r="K297" s="604"/>
      <c r="L297" s="604"/>
    </row>
    <row r="298" spans="1:12" ht="15">
      <c r="A298" s="613" t="s">
        <v>483</v>
      </c>
      <c r="B298" s="625"/>
      <c r="D298" s="652">
        <f t="shared" si="18"/>
        <v>0</v>
      </c>
      <c r="E298" s="651"/>
      <c r="F298" s="613"/>
      <c r="G298" s="613"/>
      <c r="H298" s="614"/>
      <c r="I298" s="615"/>
      <c r="J298" s="617"/>
      <c r="K298" s="604"/>
      <c r="L298" s="604"/>
    </row>
    <row r="299" spans="1:12" ht="15">
      <c r="A299" s="618" t="s">
        <v>631</v>
      </c>
      <c r="B299" s="625">
        <v>0.19789999999999999</v>
      </c>
      <c r="D299" s="652">
        <f t="shared" si="18"/>
        <v>0.15832000000000002</v>
      </c>
      <c r="E299" s="651"/>
      <c r="F299" s="613" t="s">
        <v>61</v>
      </c>
      <c r="G299" s="613" t="s">
        <v>616</v>
      </c>
      <c r="H299" s="614">
        <v>39.590000000000003</v>
      </c>
      <c r="I299" s="615">
        <v>502961003</v>
      </c>
      <c r="J299" s="617"/>
      <c r="K299" s="604"/>
      <c r="L299" s="604"/>
    </row>
    <row r="300" spans="1:12" ht="15">
      <c r="A300" s="618" t="s">
        <v>483</v>
      </c>
      <c r="B300" s="625"/>
      <c r="D300" s="652">
        <f t="shared" si="18"/>
        <v>0</v>
      </c>
      <c r="E300" s="651"/>
      <c r="F300" s="613"/>
      <c r="G300" s="613"/>
      <c r="H300" s="614"/>
      <c r="I300" s="615"/>
      <c r="J300" s="617"/>
      <c r="K300" s="604"/>
      <c r="L300" s="604"/>
    </row>
    <row r="301" spans="1:12" ht="15">
      <c r="A301" s="632"/>
      <c r="B301" s="619"/>
      <c r="D301" s="652">
        <f t="shared" si="18"/>
        <v>0</v>
      </c>
      <c r="E301" s="651"/>
      <c r="F301" s="620"/>
      <c r="G301" s="620"/>
      <c r="H301" s="621"/>
      <c r="I301" s="622"/>
      <c r="J301" s="624"/>
      <c r="K301" s="604"/>
      <c r="L301" s="604"/>
    </row>
    <row r="302" spans="1:12" ht="15">
      <c r="A302" s="618" t="s">
        <v>632</v>
      </c>
      <c r="B302" s="625">
        <v>140.32</v>
      </c>
      <c r="C302" s="652">
        <f t="shared" ref="C302:C309" si="21">B302*$D$194</f>
        <v>112.256</v>
      </c>
      <c r="D302" s="664">
        <f>C302/5.5</f>
        <v>20.410181818181819</v>
      </c>
      <c r="E302" s="651"/>
      <c r="F302" s="613" t="s">
        <v>633</v>
      </c>
      <c r="G302" s="613" t="s">
        <v>634</v>
      </c>
      <c r="H302" s="614">
        <v>420.95</v>
      </c>
      <c r="I302" s="615" t="s">
        <v>635</v>
      </c>
      <c r="J302" s="617"/>
      <c r="K302" s="604"/>
      <c r="L302" s="604"/>
    </row>
    <row r="303" spans="1:12" ht="15">
      <c r="A303" s="618" t="s">
        <v>636</v>
      </c>
      <c r="B303" s="625">
        <v>140.32</v>
      </c>
      <c r="C303" s="652">
        <f t="shared" si="21"/>
        <v>112.256</v>
      </c>
      <c r="D303" s="664">
        <f t="shared" ref="D303:D309" si="22">C303/5.5</f>
        <v>20.410181818181819</v>
      </c>
      <c r="E303" s="651"/>
      <c r="F303" s="613" t="s">
        <v>633</v>
      </c>
      <c r="G303" s="613" t="s">
        <v>634</v>
      </c>
      <c r="H303" s="614">
        <v>420.95</v>
      </c>
      <c r="I303" s="615" t="s">
        <v>637</v>
      </c>
      <c r="J303" s="617"/>
      <c r="K303" s="604"/>
      <c r="L303" s="604"/>
    </row>
    <row r="304" spans="1:12" ht="15">
      <c r="A304" s="618" t="s">
        <v>638</v>
      </c>
      <c r="B304" s="625">
        <v>126.79</v>
      </c>
      <c r="C304" s="652">
        <f t="shared" si="21"/>
        <v>101.43200000000002</v>
      </c>
      <c r="D304" s="664">
        <f t="shared" si="22"/>
        <v>18.442181818181822</v>
      </c>
      <c r="E304" s="651"/>
      <c r="F304" s="613" t="s">
        <v>633</v>
      </c>
      <c r="G304" s="613" t="s">
        <v>634</v>
      </c>
      <c r="H304" s="614">
        <v>380.37</v>
      </c>
      <c r="I304" s="615" t="s">
        <v>639</v>
      </c>
      <c r="J304" s="617"/>
      <c r="K304" s="604"/>
      <c r="L304" s="604"/>
    </row>
    <row r="305" spans="1:12" ht="15">
      <c r="A305" s="618" t="s">
        <v>640</v>
      </c>
      <c r="B305" s="625">
        <v>110.25</v>
      </c>
      <c r="C305" s="652">
        <f t="shared" si="21"/>
        <v>88.2</v>
      </c>
      <c r="D305" s="664">
        <f t="shared" si="22"/>
        <v>16.036363636363635</v>
      </c>
      <c r="E305" s="651"/>
      <c r="F305" s="613" t="s">
        <v>633</v>
      </c>
      <c r="G305" s="613" t="s">
        <v>634</v>
      </c>
      <c r="H305" s="614">
        <v>330.75</v>
      </c>
      <c r="I305" s="615" t="s">
        <v>641</v>
      </c>
      <c r="J305" s="617"/>
      <c r="K305" s="604"/>
      <c r="L305" s="604"/>
    </row>
    <row r="306" spans="1:12" ht="15">
      <c r="A306" s="618" t="s">
        <v>642</v>
      </c>
      <c r="B306" s="625">
        <v>62.29</v>
      </c>
      <c r="C306" s="652">
        <f t="shared" si="21"/>
        <v>49.832000000000001</v>
      </c>
      <c r="D306" s="664">
        <f t="shared" si="22"/>
        <v>9.0603636363636362</v>
      </c>
      <c r="E306" s="651"/>
      <c r="F306" s="613" t="s">
        <v>633</v>
      </c>
      <c r="G306" s="613" t="s">
        <v>643</v>
      </c>
      <c r="H306" s="614">
        <v>373.76</v>
      </c>
      <c r="I306" s="615" t="s">
        <v>644</v>
      </c>
      <c r="J306" s="617"/>
      <c r="K306" s="604"/>
      <c r="L306" s="604"/>
    </row>
    <row r="307" spans="1:12" ht="15">
      <c r="A307" s="618" t="s">
        <v>645</v>
      </c>
      <c r="B307" s="625">
        <v>62.29</v>
      </c>
      <c r="C307" s="652">
        <f t="shared" si="21"/>
        <v>49.832000000000001</v>
      </c>
      <c r="D307" s="664">
        <f t="shared" si="22"/>
        <v>9.0603636363636362</v>
      </c>
      <c r="E307" s="651"/>
      <c r="F307" s="613" t="s">
        <v>633</v>
      </c>
      <c r="G307" s="613" t="s">
        <v>643</v>
      </c>
      <c r="H307" s="614">
        <v>373.76</v>
      </c>
      <c r="I307" s="615" t="s">
        <v>646</v>
      </c>
      <c r="J307" s="617"/>
      <c r="K307" s="604"/>
      <c r="L307" s="604"/>
    </row>
    <row r="308" spans="1:12" ht="15">
      <c r="A308" s="618" t="s">
        <v>647</v>
      </c>
      <c r="B308" s="625">
        <v>54.99</v>
      </c>
      <c r="C308" s="652">
        <f t="shared" si="21"/>
        <v>43.992000000000004</v>
      </c>
      <c r="D308" s="664">
        <f t="shared" si="22"/>
        <v>7.9985454545454555</v>
      </c>
      <c r="E308" s="651"/>
      <c r="F308" s="613" t="s">
        <v>633</v>
      </c>
      <c r="G308" s="613" t="s">
        <v>643</v>
      </c>
      <c r="H308" s="614">
        <v>329.95</v>
      </c>
      <c r="I308" s="615" t="s">
        <v>648</v>
      </c>
      <c r="J308" s="617"/>
      <c r="K308" s="604"/>
      <c r="L308" s="604"/>
    </row>
    <row r="309" spans="1:12" ht="15">
      <c r="A309" s="618" t="s">
        <v>649</v>
      </c>
      <c r="B309" s="625">
        <v>50.33</v>
      </c>
      <c r="C309" s="652">
        <f t="shared" si="21"/>
        <v>40.264000000000003</v>
      </c>
      <c r="D309" s="664">
        <f t="shared" si="22"/>
        <v>7.3207272727272734</v>
      </c>
      <c r="E309" s="651"/>
      <c r="F309" s="613" t="s">
        <v>633</v>
      </c>
      <c r="G309" s="613" t="s">
        <v>643</v>
      </c>
      <c r="H309" s="614">
        <v>301.98</v>
      </c>
      <c r="I309" s="615" t="s">
        <v>650</v>
      </c>
      <c r="J309" s="617"/>
      <c r="K309" s="604"/>
      <c r="L309" s="604"/>
    </row>
    <row r="310" spans="1:12" ht="15">
      <c r="A310" s="618"/>
      <c r="B310" s="625"/>
      <c r="D310" s="652">
        <f t="shared" si="18"/>
        <v>0</v>
      </c>
      <c r="E310" s="651"/>
      <c r="F310" s="613"/>
      <c r="G310" s="613"/>
      <c r="H310" s="614"/>
      <c r="I310" s="615"/>
      <c r="J310" s="617"/>
      <c r="K310" s="604"/>
      <c r="L310" s="604"/>
    </row>
    <row r="311" spans="1:12" ht="15">
      <c r="A311" s="618"/>
      <c r="B311" s="625"/>
      <c r="D311" s="652">
        <f t="shared" si="18"/>
        <v>0</v>
      </c>
      <c r="E311" s="651"/>
      <c r="F311" s="613"/>
      <c r="G311" s="613"/>
      <c r="H311" s="614"/>
      <c r="I311" s="615"/>
      <c r="J311" s="617"/>
      <c r="K311" s="604"/>
      <c r="L311" s="604"/>
    </row>
    <row r="312" spans="1:12" ht="15">
      <c r="A312" s="618"/>
      <c r="B312" s="625"/>
      <c r="D312" s="652">
        <f t="shared" si="18"/>
        <v>0</v>
      </c>
      <c r="E312" s="651"/>
      <c r="F312" s="613"/>
      <c r="G312" s="613"/>
      <c r="H312" s="614"/>
      <c r="I312" s="615"/>
      <c r="J312" s="617"/>
      <c r="K312" s="604"/>
      <c r="L312" s="604"/>
    </row>
    <row r="313" spans="1:12" ht="15">
      <c r="A313" s="618"/>
      <c r="B313" s="625"/>
      <c r="D313" s="652">
        <f t="shared" si="18"/>
        <v>0</v>
      </c>
      <c r="E313" s="651"/>
      <c r="F313" s="613"/>
      <c r="G313" s="613"/>
      <c r="H313" s="614"/>
      <c r="I313" s="615"/>
      <c r="J313" s="617"/>
      <c r="K313" s="604"/>
      <c r="L313" s="604"/>
    </row>
    <row r="314" spans="1:12" ht="15">
      <c r="A314" s="618" t="s">
        <v>624</v>
      </c>
      <c r="B314" s="625">
        <v>26.93</v>
      </c>
      <c r="C314" s="652">
        <f>B314*$D$194</f>
        <v>21.544</v>
      </c>
      <c r="D314" s="664">
        <f>C314/5.5</f>
        <v>3.9170909090909092</v>
      </c>
      <c r="E314" s="651"/>
      <c r="F314" s="613" t="s">
        <v>559</v>
      </c>
      <c r="G314" s="613" t="s">
        <v>568</v>
      </c>
      <c r="H314" s="614">
        <v>269.33999999999997</v>
      </c>
      <c r="I314" s="615" t="s">
        <v>625</v>
      </c>
      <c r="J314" s="617"/>
      <c r="K314" s="604"/>
      <c r="L314" s="604"/>
    </row>
    <row r="315" spans="1:12" ht="15">
      <c r="A315" s="618" t="s">
        <v>622</v>
      </c>
      <c r="B315" s="625">
        <v>26.93</v>
      </c>
      <c r="C315" s="652">
        <f>B315*$D$194</f>
        <v>21.544</v>
      </c>
      <c r="D315" s="664">
        <f t="shared" ref="D315:D316" si="23">C315/5.5</f>
        <v>3.9170909090909092</v>
      </c>
      <c r="E315" s="651"/>
      <c r="F315" s="613" t="s">
        <v>559</v>
      </c>
      <c r="G315" s="613" t="s">
        <v>568</v>
      </c>
      <c r="H315" s="614">
        <v>269.33999999999997</v>
      </c>
      <c r="I315" s="615" t="s">
        <v>623</v>
      </c>
      <c r="J315" s="617"/>
      <c r="K315" s="604"/>
      <c r="L315" s="604"/>
    </row>
    <row r="316" spans="1:12" ht="15">
      <c r="A316" s="618" t="s">
        <v>620</v>
      </c>
      <c r="B316" s="611">
        <v>24.4</v>
      </c>
      <c r="C316" s="652">
        <f>B316*$D$194</f>
        <v>19.52</v>
      </c>
      <c r="D316" s="664">
        <f t="shared" si="23"/>
        <v>3.5490909090909089</v>
      </c>
      <c r="E316" s="651"/>
      <c r="F316" s="612" t="s">
        <v>559</v>
      </c>
      <c r="G316" s="612" t="s">
        <v>568</v>
      </c>
      <c r="H316" s="638">
        <v>244.01</v>
      </c>
      <c r="I316" s="615" t="s">
        <v>621</v>
      </c>
      <c r="J316" s="617"/>
      <c r="K316" s="604"/>
      <c r="L316" s="604"/>
    </row>
    <row r="317" spans="1:12" ht="15">
      <c r="A317" s="618" t="s">
        <v>651</v>
      </c>
      <c r="B317" s="625"/>
      <c r="D317" s="652">
        <f t="shared" si="18"/>
        <v>0</v>
      </c>
      <c r="E317" s="651"/>
      <c r="F317" s="613"/>
      <c r="G317" s="613"/>
      <c r="H317" s="614"/>
      <c r="I317" s="615"/>
      <c r="J317" s="617"/>
      <c r="K317" s="604"/>
      <c r="L317" s="604"/>
    </row>
    <row r="318" spans="1:12" ht="15">
      <c r="A318" s="618" t="s">
        <v>652</v>
      </c>
      <c r="B318" s="625">
        <v>0.59</v>
      </c>
      <c r="D318" s="652">
        <f t="shared" si="18"/>
        <v>0.47199999999999998</v>
      </c>
      <c r="E318" s="651"/>
      <c r="F318" s="613" t="s">
        <v>61</v>
      </c>
      <c r="G318" s="613" t="s">
        <v>503</v>
      </c>
      <c r="H318" s="614">
        <v>29.58</v>
      </c>
      <c r="I318" s="615">
        <v>502962830</v>
      </c>
      <c r="J318" s="617"/>
      <c r="K318" s="604"/>
      <c r="L318" s="604"/>
    </row>
    <row r="319" spans="1:12" ht="15">
      <c r="A319" s="618" t="s">
        <v>653</v>
      </c>
      <c r="B319" s="625">
        <v>0.59</v>
      </c>
      <c r="D319" s="652">
        <f t="shared" si="18"/>
        <v>0.47199999999999998</v>
      </c>
      <c r="E319" s="651"/>
      <c r="F319" s="613" t="s">
        <v>61</v>
      </c>
      <c r="G319" s="613" t="s">
        <v>503</v>
      </c>
      <c r="H319" s="614">
        <v>29.58</v>
      </c>
      <c r="I319" s="615">
        <v>502962001</v>
      </c>
      <c r="J319" s="617"/>
      <c r="K319" s="604"/>
      <c r="L319" s="604"/>
    </row>
    <row r="320" spans="1:12" ht="15">
      <c r="A320" s="618" t="s">
        <v>654</v>
      </c>
      <c r="B320" s="625">
        <v>0.59</v>
      </c>
      <c r="D320" s="652">
        <f t="shared" si="18"/>
        <v>0.47199999999999998</v>
      </c>
      <c r="E320" s="651"/>
      <c r="F320" s="613" t="s">
        <v>61</v>
      </c>
      <c r="G320" s="613" t="s">
        <v>503</v>
      </c>
      <c r="H320" s="614">
        <v>29.58</v>
      </c>
      <c r="I320" s="615">
        <v>502962890</v>
      </c>
      <c r="J320" s="617"/>
      <c r="K320" s="604"/>
      <c r="L320" s="604"/>
    </row>
    <row r="321" spans="1:12" ht="15">
      <c r="A321" s="618" t="s">
        <v>483</v>
      </c>
      <c r="B321" s="625"/>
      <c r="D321" s="652">
        <f t="shared" si="18"/>
        <v>0</v>
      </c>
      <c r="E321" s="651"/>
      <c r="F321" s="613"/>
      <c r="G321" s="613"/>
      <c r="H321" s="614"/>
      <c r="I321" s="615"/>
      <c r="J321" s="617"/>
      <c r="K321" s="604"/>
      <c r="L321" s="604"/>
    </row>
    <row r="322" spans="1:12" ht="15">
      <c r="A322" s="618" t="s">
        <v>483</v>
      </c>
      <c r="B322" s="625"/>
      <c r="D322" s="652">
        <f t="shared" si="18"/>
        <v>0</v>
      </c>
      <c r="E322" s="651"/>
      <c r="F322" s="613"/>
      <c r="G322" s="613"/>
      <c r="H322" s="614"/>
      <c r="I322" s="615"/>
      <c r="J322" s="617"/>
      <c r="K322" s="604"/>
      <c r="L322" s="604"/>
    </row>
    <row r="323" spans="1:12" ht="15">
      <c r="A323" s="618" t="s">
        <v>483</v>
      </c>
      <c r="B323" s="625"/>
      <c r="D323" s="652">
        <f t="shared" si="18"/>
        <v>0</v>
      </c>
      <c r="E323" s="651"/>
      <c r="F323" s="613"/>
      <c r="G323" s="613"/>
      <c r="H323" s="614"/>
      <c r="I323" s="615"/>
      <c r="J323" s="617"/>
      <c r="K323" s="604"/>
      <c r="L323" s="604"/>
    </row>
    <row r="324" spans="1:12" ht="15">
      <c r="A324" s="618" t="s">
        <v>655</v>
      </c>
      <c r="B324" s="625">
        <v>3.54</v>
      </c>
      <c r="D324" s="652">
        <f t="shared" si="18"/>
        <v>2.8320000000000003</v>
      </c>
      <c r="E324" s="651"/>
      <c r="F324" s="613" t="s">
        <v>61</v>
      </c>
      <c r="G324" s="613" t="s">
        <v>524</v>
      </c>
      <c r="H324" s="614">
        <v>70.72</v>
      </c>
      <c r="I324" s="615" t="s">
        <v>656</v>
      </c>
      <c r="J324" s="617" t="s">
        <v>657</v>
      </c>
      <c r="K324" s="604"/>
      <c r="L324" s="604"/>
    </row>
    <row r="325" spans="1:12" ht="15">
      <c r="A325" s="618" t="s">
        <v>658</v>
      </c>
      <c r="B325" s="625">
        <v>3.54</v>
      </c>
      <c r="D325" s="652">
        <f t="shared" si="18"/>
        <v>2.8320000000000003</v>
      </c>
      <c r="E325" s="651"/>
      <c r="F325" s="613" t="s">
        <v>61</v>
      </c>
      <c r="G325" s="613" t="s">
        <v>524</v>
      </c>
      <c r="H325" s="614">
        <v>70.72</v>
      </c>
      <c r="I325" s="615" t="s">
        <v>659</v>
      </c>
      <c r="J325" s="617" t="s">
        <v>657</v>
      </c>
      <c r="K325" s="604"/>
      <c r="L325" s="604"/>
    </row>
    <row r="326" spans="1:12" ht="15">
      <c r="A326" s="618" t="s">
        <v>660</v>
      </c>
      <c r="B326" s="625">
        <v>3.54</v>
      </c>
      <c r="D326" s="652">
        <f t="shared" si="18"/>
        <v>2.8320000000000003</v>
      </c>
      <c r="E326" s="651"/>
      <c r="F326" s="613" t="s">
        <v>61</v>
      </c>
      <c r="G326" s="613" t="s">
        <v>524</v>
      </c>
      <c r="H326" s="614">
        <v>70.72</v>
      </c>
      <c r="I326" s="615" t="s">
        <v>661</v>
      </c>
      <c r="J326" s="617" t="s">
        <v>657</v>
      </c>
      <c r="K326" s="604"/>
      <c r="L326" s="604"/>
    </row>
    <row r="327" spans="1:12" ht="15">
      <c r="A327" s="618" t="s">
        <v>662</v>
      </c>
      <c r="B327" s="625">
        <v>3.09</v>
      </c>
      <c r="D327" s="652">
        <f t="shared" si="18"/>
        <v>2.472</v>
      </c>
      <c r="E327" s="651"/>
      <c r="F327" s="613" t="s">
        <v>61</v>
      </c>
      <c r="G327" s="613" t="s">
        <v>663</v>
      </c>
      <c r="H327" s="614">
        <v>123.5</v>
      </c>
      <c r="I327" s="615" t="s">
        <v>664</v>
      </c>
      <c r="J327" s="617" t="s">
        <v>665</v>
      </c>
      <c r="K327" s="604"/>
      <c r="L327" s="604"/>
    </row>
    <row r="328" spans="1:12" ht="15">
      <c r="A328" s="618" t="s">
        <v>666</v>
      </c>
      <c r="B328" s="625">
        <v>3.09</v>
      </c>
      <c r="D328" s="652">
        <f t="shared" si="18"/>
        <v>2.472</v>
      </c>
      <c r="E328" s="651"/>
      <c r="F328" s="613" t="s">
        <v>61</v>
      </c>
      <c r="G328" s="613" t="s">
        <v>663</v>
      </c>
      <c r="H328" s="614">
        <v>123.5</v>
      </c>
      <c r="I328" s="615" t="s">
        <v>667</v>
      </c>
      <c r="J328" s="617" t="s">
        <v>665</v>
      </c>
      <c r="K328" s="604"/>
      <c r="L328" s="604"/>
    </row>
    <row r="329" spans="1:12" ht="15">
      <c r="A329" s="618" t="s">
        <v>668</v>
      </c>
      <c r="B329" s="625">
        <v>3.09</v>
      </c>
      <c r="D329" s="652">
        <f t="shared" si="18"/>
        <v>2.472</v>
      </c>
      <c r="E329" s="651"/>
      <c r="F329" s="613" t="s">
        <v>61</v>
      </c>
      <c r="G329" s="613" t="s">
        <v>663</v>
      </c>
      <c r="H329" s="614">
        <v>123.5</v>
      </c>
      <c r="I329" s="615" t="s">
        <v>669</v>
      </c>
      <c r="J329" s="617" t="s">
        <v>665</v>
      </c>
      <c r="K329" s="604"/>
      <c r="L329" s="604"/>
    </row>
    <row r="330" spans="1:12" ht="15">
      <c r="A330" s="618" t="s">
        <v>670</v>
      </c>
      <c r="B330" s="625">
        <v>0.86</v>
      </c>
      <c r="D330" s="652">
        <f t="shared" si="18"/>
        <v>0.68800000000000006</v>
      </c>
      <c r="E330" s="651"/>
      <c r="F330" s="613" t="s">
        <v>611</v>
      </c>
      <c r="G330" s="613" t="s">
        <v>671</v>
      </c>
      <c r="H330" s="614">
        <v>280.95999999999998</v>
      </c>
      <c r="I330" s="615">
        <v>50692890</v>
      </c>
      <c r="J330" s="617" t="s">
        <v>672</v>
      </c>
      <c r="K330" s="604"/>
      <c r="L330" s="604"/>
    </row>
    <row r="331" spans="1:12" ht="15">
      <c r="A331" s="618" t="s">
        <v>483</v>
      </c>
      <c r="B331" s="625"/>
      <c r="D331" s="652">
        <f t="shared" si="18"/>
        <v>0</v>
      </c>
      <c r="E331" s="651"/>
      <c r="F331" s="613"/>
      <c r="G331" s="613"/>
      <c r="H331" s="614"/>
      <c r="I331" s="615"/>
      <c r="J331" s="617"/>
      <c r="K331" s="604"/>
      <c r="L331" s="604"/>
    </row>
    <row r="332" spans="1:12" ht="15">
      <c r="A332" s="618" t="s">
        <v>673</v>
      </c>
      <c r="B332" s="625">
        <v>5.23</v>
      </c>
      <c r="D332" s="652">
        <f t="shared" si="18"/>
        <v>4.1840000000000002</v>
      </c>
      <c r="E332" s="651"/>
      <c r="F332" s="613" t="s">
        <v>633</v>
      </c>
      <c r="G332" s="613" t="s">
        <v>556</v>
      </c>
      <c r="H332" s="614">
        <v>104.52</v>
      </c>
      <c r="I332" s="615" t="s">
        <v>674</v>
      </c>
      <c r="J332" s="617"/>
      <c r="K332" s="604"/>
      <c r="L332" s="604"/>
    </row>
    <row r="333" spans="1:12" ht="15">
      <c r="A333" s="618" t="s">
        <v>675</v>
      </c>
      <c r="B333" s="625">
        <v>14.64</v>
      </c>
      <c r="D333" s="652">
        <f t="shared" ref="D333:D393" si="24">B333*$D$194</f>
        <v>11.712000000000002</v>
      </c>
      <c r="E333" s="651"/>
      <c r="F333" s="613" t="s">
        <v>633</v>
      </c>
      <c r="G333" s="613" t="s">
        <v>544</v>
      </c>
      <c r="H333" s="614">
        <v>146.44999999999999</v>
      </c>
      <c r="I333" s="615" t="s">
        <v>676</v>
      </c>
      <c r="J333" s="617" t="s">
        <v>677</v>
      </c>
      <c r="K333" s="604"/>
      <c r="L333" s="604"/>
    </row>
    <row r="334" spans="1:12" ht="15">
      <c r="A334" s="618" t="s">
        <v>678</v>
      </c>
      <c r="B334" s="625">
        <v>0.59</v>
      </c>
      <c r="D334" s="652">
        <f t="shared" si="24"/>
        <v>0.47199999999999998</v>
      </c>
      <c r="E334" s="651"/>
      <c r="F334" s="613" t="s">
        <v>61</v>
      </c>
      <c r="G334" s="613" t="s">
        <v>496</v>
      </c>
      <c r="H334" s="614">
        <v>14.63</v>
      </c>
      <c r="I334" s="615" t="s">
        <v>679</v>
      </c>
      <c r="J334" s="617" t="s">
        <v>680</v>
      </c>
      <c r="K334" s="604"/>
      <c r="L334" s="604"/>
    </row>
    <row r="335" spans="1:12" ht="15">
      <c r="A335" s="618" t="s">
        <v>681</v>
      </c>
      <c r="B335" s="625">
        <v>0.77</v>
      </c>
      <c r="D335" s="652">
        <f t="shared" si="24"/>
        <v>0.6160000000000001</v>
      </c>
      <c r="E335" s="651"/>
      <c r="F335" s="613" t="s">
        <v>61</v>
      </c>
      <c r="G335" s="613" t="s">
        <v>503</v>
      </c>
      <c r="H335" s="614">
        <v>38.68</v>
      </c>
      <c r="I335" s="615" t="s">
        <v>682</v>
      </c>
      <c r="J335" s="617" t="s">
        <v>683</v>
      </c>
      <c r="K335" s="604"/>
      <c r="L335" s="604"/>
    </row>
    <row r="336" spans="1:12" ht="15">
      <c r="A336" s="618" t="s">
        <v>684</v>
      </c>
      <c r="B336" s="625">
        <v>0.62</v>
      </c>
      <c r="D336" s="652">
        <f t="shared" si="24"/>
        <v>0.496</v>
      </c>
      <c r="E336" s="651"/>
      <c r="F336" s="613" t="s">
        <v>61</v>
      </c>
      <c r="G336" s="613" t="s">
        <v>503</v>
      </c>
      <c r="H336" s="614">
        <v>31.2</v>
      </c>
      <c r="I336" s="615" t="s">
        <v>685</v>
      </c>
      <c r="J336" s="617" t="s">
        <v>686</v>
      </c>
      <c r="K336" s="604"/>
      <c r="L336" s="604"/>
    </row>
    <row r="337" spans="1:12" ht="15">
      <c r="A337" s="618" t="s">
        <v>687</v>
      </c>
      <c r="B337" s="625">
        <v>3.13</v>
      </c>
      <c r="D337" s="652">
        <f t="shared" si="24"/>
        <v>2.504</v>
      </c>
      <c r="E337" s="651"/>
      <c r="F337" s="613" t="s">
        <v>61</v>
      </c>
      <c r="G337" s="613" t="s">
        <v>524</v>
      </c>
      <c r="H337" s="614">
        <v>62.66</v>
      </c>
      <c r="I337" s="615">
        <v>506580830</v>
      </c>
      <c r="J337" s="617" t="s">
        <v>688</v>
      </c>
      <c r="K337" s="604"/>
      <c r="L337" s="604"/>
    </row>
    <row r="338" spans="1:12" ht="15">
      <c r="A338" s="620"/>
      <c r="B338" s="639"/>
      <c r="D338" s="652">
        <f t="shared" si="24"/>
        <v>0</v>
      </c>
      <c r="E338" s="651"/>
      <c r="F338" s="639"/>
      <c r="G338" s="639"/>
      <c r="H338" s="639"/>
      <c r="I338" s="622"/>
      <c r="J338" s="640"/>
      <c r="K338" s="604"/>
      <c r="L338" s="604"/>
    </row>
    <row r="339" spans="1:12" ht="15">
      <c r="A339" s="618" t="s">
        <v>689</v>
      </c>
      <c r="B339" s="625">
        <v>0.43545</v>
      </c>
      <c r="D339" s="652">
        <f t="shared" si="24"/>
        <v>0.34836</v>
      </c>
      <c r="E339" s="651"/>
      <c r="F339" s="613" t="s">
        <v>611</v>
      </c>
      <c r="G339" s="613" t="s">
        <v>690</v>
      </c>
      <c r="H339" s="614">
        <v>87.09</v>
      </c>
      <c r="I339" s="615">
        <v>50938000</v>
      </c>
      <c r="J339" s="617" t="s">
        <v>691</v>
      </c>
      <c r="K339" s="604"/>
      <c r="L339" s="604"/>
    </row>
    <row r="340" spans="1:12" ht="15">
      <c r="A340" s="618" t="s">
        <v>692</v>
      </c>
      <c r="B340" s="625">
        <v>0.48814999999999997</v>
      </c>
      <c r="D340" s="652">
        <f t="shared" si="24"/>
        <v>0.39051999999999998</v>
      </c>
      <c r="E340" s="651"/>
      <c r="F340" s="613" t="s">
        <v>611</v>
      </c>
      <c r="G340" s="613" t="s">
        <v>690</v>
      </c>
      <c r="H340" s="614">
        <v>97.63</v>
      </c>
      <c r="I340" s="615">
        <v>50930000</v>
      </c>
      <c r="J340" s="617" t="s">
        <v>691</v>
      </c>
      <c r="K340" s="604"/>
      <c r="L340" s="604"/>
    </row>
    <row r="341" spans="1:12" ht="15">
      <c r="A341" s="618" t="s">
        <v>693</v>
      </c>
      <c r="B341" s="625">
        <v>0.50805</v>
      </c>
      <c r="D341" s="652">
        <f t="shared" si="24"/>
        <v>0.40644000000000002</v>
      </c>
      <c r="E341" s="651"/>
      <c r="F341" s="613" t="s">
        <v>611</v>
      </c>
      <c r="G341" s="613" t="s">
        <v>690</v>
      </c>
      <c r="H341" s="614">
        <v>101.61</v>
      </c>
      <c r="I341" s="615">
        <v>50931000</v>
      </c>
      <c r="J341" s="617" t="s">
        <v>694</v>
      </c>
      <c r="K341" s="604"/>
      <c r="L341" s="604"/>
    </row>
    <row r="342" spans="1:12" ht="15">
      <c r="A342" s="618" t="s">
        <v>695</v>
      </c>
      <c r="B342" s="625">
        <v>0.60450000000000004</v>
      </c>
      <c r="D342" s="652">
        <f t="shared" si="24"/>
        <v>0.48360000000000003</v>
      </c>
      <c r="E342" s="651"/>
      <c r="F342" s="613" t="s">
        <v>611</v>
      </c>
      <c r="G342" s="613" t="s">
        <v>690</v>
      </c>
      <c r="H342" s="614">
        <v>120.9</v>
      </c>
      <c r="I342" s="615">
        <v>50932000</v>
      </c>
      <c r="J342" s="617" t="s">
        <v>696</v>
      </c>
      <c r="K342" s="604"/>
      <c r="L342" s="604"/>
    </row>
    <row r="343" spans="1:12" ht="15">
      <c r="A343" s="618" t="s">
        <v>483</v>
      </c>
      <c r="B343" s="625"/>
      <c r="D343" s="652">
        <f t="shared" si="24"/>
        <v>0</v>
      </c>
      <c r="E343" s="651"/>
      <c r="F343" s="613"/>
      <c r="G343" s="613"/>
      <c r="H343" s="614"/>
      <c r="I343" s="615"/>
      <c r="J343" s="617"/>
      <c r="K343" s="604"/>
      <c r="L343" s="604"/>
    </row>
    <row r="344" spans="1:12" ht="15">
      <c r="A344" s="618" t="s">
        <v>483</v>
      </c>
      <c r="B344" s="625"/>
      <c r="D344" s="652">
        <f t="shared" si="24"/>
        <v>0</v>
      </c>
      <c r="E344" s="651"/>
      <c r="F344" s="613"/>
      <c r="G344" s="613"/>
      <c r="H344" s="614"/>
      <c r="I344" s="615"/>
      <c r="J344" s="617"/>
      <c r="K344" s="604"/>
      <c r="L344" s="604"/>
    </row>
    <row r="345" spans="1:12" ht="15">
      <c r="A345" s="618" t="s">
        <v>483</v>
      </c>
      <c r="B345" s="625"/>
      <c r="D345" s="652">
        <f t="shared" si="24"/>
        <v>0</v>
      </c>
      <c r="E345" s="651"/>
      <c r="F345" s="613"/>
      <c r="G345" s="613"/>
      <c r="H345" s="614"/>
      <c r="I345" s="615"/>
      <c r="J345" s="617"/>
      <c r="K345" s="604"/>
      <c r="L345" s="604"/>
    </row>
    <row r="346" spans="1:12" ht="15">
      <c r="A346" s="618" t="s">
        <v>483</v>
      </c>
      <c r="B346" s="625"/>
      <c r="D346" s="652">
        <f t="shared" si="24"/>
        <v>0</v>
      </c>
      <c r="E346" s="651"/>
      <c r="F346" s="613"/>
      <c r="G346" s="613"/>
      <c r="H346" s="614"/>
      <c r="I346" s="615"/>
      <c r="J346" s="617"/>
      <c r="K346" s="604"/>
      <c r="L346" s="604"/>
    </row>
    <row r="347" spans="1:12" ht="15">
      <c r="A347" s="618" t="s">
        <v>697</v>
      </c>
      <c r="B347" s="625">
        <v>0.624</v>
      </c>
      <c r="D347" s="652">
        <f t="shared" si="24"/>
        <v>0.49920000000000003</v>
      </c>
      <c r="E347" s="651"/>
      <c r="F347" s="613" t="s">
        <v>611</v>
      </c>
      <c r="G347" s="613" t="s">
        <v>698</v>
      </c>
      <c r="H347" s="614">
        <v>124.8</v>
      </c>
      <c r="I347" s="615">
        <v>509391000</v>
      </c>
      <c r="J347" s="617"/>
      <c r="K347" s="604"/>
      <c r="L347" s="604"/>
    </row>
    <row r="348" spans="1:12" ht="15">
      <c r="A348" s="618" t="s">
        <v>699</v>
      </c>
      <c r="B348" s="625">
        <v>0.76700000000000002</v>
      </c>
      <c r="D348" s="652">
        <f t="shared" si="24"/>
        <v>0.61360000000000003</v>
      </c>
      <c r="E348" s="651"/>
      <c r="F348" s="613" t="s">
        <v>611</v>
      </c>
      <c r="G348" s="613" t="s">
        <v>698</v>
      </c>
      <c r="H348" s="614">
        <v>153.4</v>
      </c>
      <c r="I348" s="615">
        <v>509392000</v>
      </c>
      <c r="J348" s="617"/>
      <c r="K348" s="604"/>
      <c r="L348" s="604"/>
    </row>
    <row r="349" spans="1:12" ht="15">
      <c r="A349" s="618" t="s">
        <v>700</v>
      </c>
      <c r="B349" s="625">
        <v>8.9639999999999997E-2</v>
      </c>
      <c r="D349" s="652">
        <f t="shared" si="24"/>
        <v>7.1711999999999998E-2</v>
      </c>
      <c r="E349" s="651"/>
      <c r="F349" s="613" t="s">
        <v>611</v>
      </c>
      <c r="G349" s="613" t="s">
        <v>701</v>
      </c>
      <c r="H349" s="614">
        <v>22.41</v>
      </c>
      <c r="I349" s="615">
        <v>50947100</v>
      </c>
      <c r="J349" s="617"/>
      <c r="K349" s="604"/>
      <c r="L349" s="604"/>
    </row>
    <row r="350" spans="1:12" ht="15">
      <c r="A350" s="618" t="s">
        <v>702</v>
      </c>
      <c r="B350" s="625">
        <v>0.11956</v>
      </c>
      <c r="D350" s="652">
        <f t="shared" si="24"/>
        <v>9.5648000000000011E-2</v>
      </c>
      <c r="E350" s="651"/>
      <c r="F350" s="613" t="s">
        <v>611</v>
      </c>
      <c r="G350" s="613" t="s">
        <v>701</v>
      </c>
      <c r="H350" s="614">
        <v>29.89</v>
      </c>
      <c r="I350" s="615">
        <v>50947200</v>
      </c>
      <c r="J350" s="617"/>
      <c r="K350" s="604"/>
      <c r="L350" s="604"/>
    </row>
    <row r="351" spans="1:12" ht="15">
      <c r="A351" s="618" t="s">
        <v>703</v>
      </c>
      <c r="B351" s="625">
        <v>0.14943999999999999</v>
      </c>
      <c r="D351" s="652">
        <f t="shared" si="24"/>
        <v>0.11955199999999999</v>
      </c>
      <c r="E351" s="651"/>
      <c r="F351" s="613" t="s">
        <v>611</v>
      </c>
      <c r="G351" s="613" t="s">
        <v>701</v>
      </c>
      <c r="H351" s="614">
        <v>37.36</v>
      </c>
      <c r="I351" s="615">
        <v>50947300</v>
      </c>
      <c r="J351" s="617"/>
      <c r="K351" s="604"/>
      <c r="L351" s="604"/>
    </row>
    <row r="352" spans="1:12" ht="15">
      <c r="A352" s="618" t="s">
        <v>704</v>
      </c>
      <c r="B352" s="625">
        <v>0.17935999999999999</v>
      </c>
      <c r="D352" s="652">
        <f t="shared" si="24"/>
        <v>0.143488</v>
      </c>
      <c r="E352" s="651"/>
      <c r="F352" s="613" t="s">
        <v>611</v>
      </c>
      <c r="G352" s="613" t="s">
        <v>701</v>
      </c>
      <c r="H352" s="614">
        <v>44.84</v>
      </c>
      <c r="I352" s="615">
        <v>50947400</v>
      </c>
      <c r="J352" s="617"/>
      <c r="K352" s="604"/>
      <c r="L352" s="604"/>
    </row>
    <row r="353" spans="1:12" ht="15">
      <c r="A353" s="618" t="s">
        <v>705</v>
      </c>
      <c r="B353" s="625">
        <v>0.20924000000000001</v>
      </c>
      <c r="D353" s="652">
        <f t="shared" si="24"/>
        <v>0.16739200000000001</v>
      </c>
      <c r="E353" s="651"/>
      <c r="F353" s="613" t="s">
        <v>611</v>
      </c>
      <c r="G353" s="613" t="s">
        <v>701</v>
      </c>
      <c r="H353" s="614">
        <v>52.31</v>
      </c>
      <c r="I353" s="615">
        <v>50947500</v>
      </c>
      <c r="J353" s="617"/>
      <c r="K353" s="604"/>
      <c r="L353" s="604"/>
    </row>
    <row r="354" spans="1:12" ht="15">
      <c r="A354" s="618" t="s">
        <v>706</v>
      </c>
      <c r="B354" s="625">
        <v>0.27892</v>
      </c>
      <c r="D354" s="652">
        <f t="shared" si="24"/>
        <v>0.223136</v>
      </c>
      <c r="E354" s="651"/>
      <c r="F354" s="613" t="s">
        <v>611</v>
      </c>
      <c r="G354" s="613" t="s">
        <v>701</v>
      </c>
      <c r="H354" s="614">
        <v>69.73</v>
      </c>
      <c r="I354" s="615">
        <v>50947600</v>
      </c>
      <c r="J354" s="617"/>
      <c r="K354" s="604"/>
      <c r="L354" s="604"/>
    </row>
    <row r="355" spans="1:12" ht="15">
      <c r="A355" s="618" t="s">
        <v>483</v>
      </c>
      <c r="B355" s="625"/>
      <c r="D355" s="652">
        <f t="shared" si="24"/>
        <v>0</v>
      </c>
      <c r="E355" s="651"/>
      <c r="F355" s="613"/>
      <c r="G355" s="613"/>
      <c r="H355" s="614"/>
      <c r="I355" s="615"/>
      <c r="J355" s="617"/>
      <c r="K355" s="604"/>
      <c r="L355" s="604"/>
    </row>
    <row r="356" spans="1:12" ht="15">
      <c r="A356" s="618" t="s">
        <v>483</v>
      </c>
      <c r="B356" s="625"/>
      <c r="D356" s="652">
        <f t="shared" si="24"/>
        <v>0</v>
      </c>
      <c r="E356" s="651"/>
      <c r="F356" s="613"/>
      <c r="G356" s="613"/>
      <c r="H356" s="614"/>
      <c r="I356" s="615"/>
      <c r="J356" s="617"/>
      <c r="K356" s="604"/>
      <c r="L356" s="604"/>
    </row>
    <row r="357" spans="1:12" ht="15">
      <c r="A357" s="618" t="s">
        <v>483</v>
      </c>
      <c r="B357" s="625"/>
      <c r="D357" s="652">
        <f t="shared" si="24"/>
        <v>0</v>
      </c>
      <c r="E357" s="651"/>
      <c r="F357" s="613"/>
      <c r="G357" s="613"/>
      <c r="H357" s="614"/>
      <c r="I357" s="615"/>
      <c r="J357" s="617"/>
      <c r="K357" s="604"/>
      <c r="L357" s="604"/>
    </row>
    <row r="358" spans="1:12" ht="15">
      <c r="A358" s="618" t="s">
        <v>483</v>
      </c>
      <c r="B358" s="625"/>
      <c r="D358" s="652">
        <f t="shared" si="24"/>
        <v>0</v>
      </c>
      <c r="E358" s="651"/>
      <c r="F358" s="613"/>
      <c r="G358" s="613"/>
      <c r="H358" s="614"/>
      <c r="I358" s="615"/>
      <c r="J358" s="617"/>
      <c r="K358" s="604"/>
      <c r="L358" s="604"/>
    </row>
    <row r="359" spans="1:12" ht="15">
      <c r="A359" s="618" t="s">
        <v>483</v>
      </c>
      <c r="B359" s="625"/>
      <c r="D359" s="652">
        <f t="shared" si="24"/>
        <v>0</v>
      </c>
      <c r="E359" s="651"/>
      <c r="F359" s="613"/>
      <c r="G359" s="613"/>
      <c r="H359" s="614"/>
      <c r="I359" s="615"/>
      <c r="J359" s="617"/>
      <c r="K359" s="604"/>
      <c r="L359" s="604"/>
    </row>
    <row r="360" spans="1:12" ht="15">
      <c r="A360" s="618" t="s">
        <v>483</v>
      </c>
      <c r="B360" s="625"/>
      <c r="D360" s="652">
        <f t="shared" si="24"/>
        <v>0</v>
      </c>
      <c r="E360" s="651"/>
      <c r="F360" s="613"/>
      <c r="G360" s="613"/>
      <c r="H360" s="614"/>
      <c r="I360" s="615"/>
      <c r="J360" s="617"/>
      <c r="K360" s="604"/>
      <c r="L360" s="604"/>
    </row>
    <row r="361" spans="1:12" ht="15.75" thickBot="1">
      <c r="A361" s="632"/>
      <c r="B361" s="641"/>
      <c r="D361" s="652">
        <f t="shared" si="24"/>
        <v>0</v>
      </c>
      <c r="E361" s="651"/>
      <c r="F361" s="642"/>
      <c r="G361" s="642"/>
      <c r="H361" s="643"/>
      <c r="I361" s="622"/>
      <c r="J361" s="624"/>
      <c r="K361" s="604"/>
      <c r="L361" s="604"/>
    </row>
    <row r="362" spans="1:12" ht="15">
      <c r="A362" s="618" t="s">
        <v>707</v>
      </c>
      <c r="B362" s="644">
        <v>0.6</v>
      </c>
      <c r="D362" s="652">
        <f t="shared" si="24"/>
        <v>0.48</v>
      </c>
      <c r="E362" s="651"/>
      <c r="F362" s="645" t="s">
        <v>61</v>
      </c>
      <c r="G362" s="645" t="s">
        <v>503</v>
      </c>
      <c r="H362" s="646">
        <v>29.98</v>
      </c>
      <c r="I362" s="615" t="s">
        <v>708</v>
      </c>
      <c r="J362" s="647"/>
      <c r="K362" s="604">
        <v>0.47099999999999997</v>
      </c>
      <c r="L362" s="604">
        <v>23.54</v>
      </c>
    </row>
    <row r="363" spans="1:12" ht="15">
      <c r="A363" s="618" t="s">
        <v>709</v>
      </c>
      <c r="B363" s="625">
        <v>0.78</v>
      </c>
      <c r="D363" s="652">
        <f t="shared" si="24"/>
        <v>0.62400000000000011</v>
      </c>
      <c r="E363" s="651"/>
      <c r="F363" s="613" t="s">
        <v>61</v>
      </c>
      <c r="G363" s="613" t="s">
        <v>503</v>
      </c>
      <c r="H363" s="614">
        <v>38.78</v>
      </c>
      <c r="I363" s="615" t="s">
        <v>710</v>
      </c>
      <c r="J363" s="617"/>
      <c r="K363" s="604">
        <v>0.6</v>
      </c>
      <c r="L363" s="604">
        <v>30.02</v>
      </c>
    </row>
    <row r="364" spans="1:12" ht="15">
      <c r="A364" s="618" t="s">
        <v>711</v>
      </c>
      <c r="B364" s="625">
        <v>0.95</v>
      </c>
      <c r="D364" s="652">
        <f t="shared" si="24"/>
        <v>0.76</v>
      </c>
      <c r="E364" s="651"/>
      <c r="F364" s="613" t="s">
        <v>61</v>
      </c>
      <c r="G364" s="613" t="s">
        <v>503</v>
      </c>
      <c r="H364" s="614">
        <v>47.3</v>
      </c>
      <c r="I364" s="615" t="s">
        <v>712</v>
      </c>
      <c r="J364" s="617"/>
      <c r="K364" s="604">
        <v>0.73199999999999998</v>
      </c>
      <c r="L364" s="604">
        <v>36.61</v>
      </c>
    </row>
    <row r="365" spans="1:12" ht="15">
      <c r="A365" s="618" t="s">
        <v>713</v>
      </c>
      <c r="B365" s="625">
        <v>1.1100000000000001</v>
      </c>
      <c r="D365" s="652">
        <f t="shared" si="24"/>
        <v>0.88800000000000012</v>
      </c>
      <c r="E365" s="651"/>
      <c r="F365" s="613" t="s">
        <v>61</v>
      </c>
      <c r="G365" s="613" t="s">
        <v>503</v>
      </c>
      <c r="H365" s="614">
        <v>55.55</v>
      </c>
      <c r="I365" s="615" t="s">
        <v>714</v>
      </c>
      <c r="J365" s="617"/>
      <c r="K365" s="604">
        <v>0.86599999999999999</v>
      </c>
      <c r="L365" s="604">
        <v>43.3</v>
      </c>
    </row>
    <row r="366" spans="1:12" ht="15">
      <c r="A366" s="618" t="s">
        <v>715</v>
      </c>
      <c r="B366" s="625">
        <v>1.29</v>
      </c>
      <c r="D366" s="652">
        <f t="shared" si="24"/>
        <v>1.032</v>
      </c>
      <c r="E366" s="651"/>
      <c r="F366" s="613" t="s">
        <v>61</v>
      </c>
      <c r="G366" s="613" t="s">
        <v>503</v>
      </c>
      <c r="H366" s="614">
        <v>64.349999999999994</v>
      </c>
      <c r="I366" s="615" t="s">
        <v>716</v>
      </c>
      <c r="J366" s="617"/>
      <c r="K366" s="604">
        <v>1.002</v>
      </c>
      <c r="L366" s="604">
        <v>50.1</v>
      </c>
    </row>
    <row r="367" spans="1:12" ht="15">
      <c r="A367" s="618" t="s">
        <v>717</v>
      </c>
      <c r="B367" s="625">
        <v>1.47</v>
      </c>
      <c r="D367" s="652">
        <f t="shared" si="24"/>
        <v>1.1759999999999999</v>
      </c>
      <c r="E367" s="651"/>
      <c r="F367" s="613" t="s">
        <v>61</v>
      </c>
      <c r="G367" s="613" t="s">
        <v>503</v>
      </c>
      <c r="H367" s="614">
        <v>73.430000000000007</v>
      </c>
      <c r="I367" s="615" t="s">
        <v>718</v>
      </c>
      <c r="J367" s="617"/>
      <c r="K367" s="604">
        <v>1.1339999999999999</v>
      </c>
      <c r="L367" s="604">
        <v>56.69</v>
      </c>
    </row>
    <row r="368" spans="1:12" ht="15">
      <c r="A368" s="618" t="s">
        <v>719</v>
      </c>
      <c r="B368" s="625">
        <v>1.64</v>
      </c>
      <c r="D368" s="652">
        <f t="shared" si="24"/>
        <v>1.3120000000000001</v>
      </c>
      <c r="E368" s="651"/>
      <c r="F368" s="613" t="s">
        <v>61</v>
      </c>
      <c r="G368" s="613" t="s">
        <v>503</v>
      </c>
      <c r="H368" s="614">
        <v>82.23</v>
      </c>
      <c r="I368" s="615" t="s">
        <v>720</v>
      </c>
      <c r="J368" s="617" t="s">
        <v>721</v>
      </c>
      <c r="K368" s="604">
        <v>1.2549999999999999</v>
      </c>
      <c r="L368" s="604">
        <v>62.74</v>
      </c>
    </row>
    <row r="369" spans="1:12" ht="15.75" thickBot="1">
      <c r="A369" s="618" t="s">
        <v>722</v>
      </c>
      <c r="B369" s="634">
        <v>0.32800000000000001</v>
      </c>
      <c r="D369" s="652">
        <f t="shared" si="24"/>
        <v>0.26240000000000002</v>
      </c>
      <c r="E369" s="651"/>
      <c r="F369" s="635" t="s">
        <v>611</v>
      </c>
      <c r="G369" s="635" t="s">
        <v>723</v>
      </c>
      <c r="H369" s="636">
        <v>82.21</v>
      </c>
      <c r="I369" s="615" t="s">
        <v>724</v>
      </c>
      <c r="J369" s="368"/>
      <c r="K369" s="604"/>
      <c r="L369" s="604">
        <v>64.47</v>
      </c>
    </row>
    <row r="370" spans="1:12" ht="15">
      <c r="A370" s="618" t="s">
        <v>725</v>
      </c>
      <c r="B370" s="644">
        <v>2.23</v>
      </c>
      <c r="D370" s="652">
        <f t="shared" si="24"/>
        <v>1.784</v>
      </c>
      <c r="E370" s="651"/>
      <c r="F370" s="645" t="s">
        <v>61</v>
      </c>
      <c r="G370" s="645" t="s">
        <v>524</v>
      </c>
      <c r="H370" s="646">
        <v>44.66</v>
      </c>
      <c r="I370" s="615">
        <v>527105000</v>
      </c>
      <c r="J370" s="647"/>
      <c r="K370" s="604">
        <v>1.68</v>
      </c>
      <c r="L370" s="604">
        <v>33.6</v>
      </c>
    </row>
    <row r="371" spans="1:12" ht="15">
      <c r="A371" s="618" t="s">
        <v>726</v>
      </c>
      <c r="B371" s="625">
        <v>3.07</v>
      </c>
      <c r="D371" s="652">
        <f t="shared" si="24"/>
        <v>2.456</v>
      </c>
      <c r="E371" s="651"/>
      <c r="F371" s="613" t="s">
        <v>61</v>
      </c>
      <c r="G371" s="613" t="s">
        <v>524</v>
      </c>
      <c r="H371" s="614">
        <v>61.38</v>
      </c>
      <c r="I371" s="615">
        <v>527107000</v>
      </c>
      <c r="J371" s="617"/>
      <c r="K371" s="604">
        <v>2.2719999999999998</v>
      </c>
      <c r="L371" s="604">
        <v>45.44</v>
      </c>
    </row>
    <row r="372" spans="1:12" ht="15">
      <c r="A372" s="618" t="s">
        <v>727</v>
      </c>
      <c r="B372" s="625">
        <v>3.93</v>
      </c>
      <c r="D372" s="652">
        <f t="shared" si="24"/>
        <v>3.1440000000000001</v>
      </c>
      <c r="E372" s="651"/>
      <c r="F372" s="613" t="s">
        <v>61</v>
      </c>
      <c r="G372" s="613" t="s">
        <v>524</v>
      </c>
      <c r="H372" s="614">
        <v>78.650000000000006</v>
      </c>
      <c r="I372" s="615">
        <v>527110000</v>
      </c>
      <c r="J372" s="617"/>
      <c r="K372" s="604">
        <v>2.827</v>
      </c>
      <c r="L372" s="604">
        <v>45.44</v>
      </c>
    </row>
    <row r="373" spans="1:12" ht="15">
      <c r="A373" s="618" t="s">
        <v>728</v>
      </c>
      <c r="B373" s="625">
        <v>4.7699999999999996</v>
      </c>
      <c r="D373" s="652">
        <f t="shared" si="24"/>
        <v>3.8159999999999998</v>
      </c>
      <c r="E373" s="651"/>
      <c r="F373" s="613" t="s">
        <v>61</v>
      </c>
      <c r="G373" s="613" t="s">
        <v>524</v>
      </c>
      <c r="H373" s="614">
        <v>95.37</v>
      </c>
      <c r="I373" s="615">
        <v>527112000</v>
      </c>
      <c r="J373" s="617"/>
      <c r="K373" s="604">
        <v>3.4550000000000001</v>
      </c>
      <c r="L373" s="604">
        <v>69.11</v>
      </c>
    </row>
    <row r="374" spans="1:12" ht="15">
      <c r="A374" s="618" t="s">
        <v>729</v>
      </c>
      <c r="B374" s="625">
        <v>5.67</v>
      </c>
      <c r="D374" s="652">
        <f t="shared" si="24"/>
        <v>4.5360000000000005</v>
      </c>
      <c r="E374" s="651"/>
      <c r="F374" s="613" t="s">
        <v>61</v>
      </c>
      <c r="G374" s="613" t="s">
        <v>524</v>
      </c>
      <c r="H374" s="614">
        <v>113.41</v>
      </c>
      <c r="I374" s="615">
        <v>527115000</v>
      </c>
      <c r="J374" s="617"/>
      <c r="K374" s="604">
        <v>4.1120000000000001</v>
      </c>
      <c r="L374" s="604">
        <v>82.24</v>
      </c>
    </row>
    <row r="375" spans="1:12" ht="15">
      <c r="A375" s="618" t="s">
        <v>730</v>
      </c>
      <c r="B375" s="625">
        <v>6.84</v>
      </c>
      <c r="D375" s="652">
        <f t="shared" si="24"/>
        <v>5.4720000000000004</v>
      </c>
      <c r="E375" s="651"/>
      <c r="F375" s="613" t="s">
        <v>61</v>
      </c>
      <c r="G375" s="613" t="s">
        <v>524</v>
      </c>
      <c r="H375" s="614">
        <v>136.72999999999999</v>
      </c>
      <c r="I375" s="615">
        <v>527117000</v>
      </c>
      <c r="J375" s="617"/>
      <c r="K375" s="604">
        <v>5.0750000000000002</v>
      </c>
      <c r="L375" s="604">
        <v>101.5</v>
      </c>
    </row>
    <row r="376" spans="1:12" ht="15">
      <c r="A376" s="618" t="s">
        <v>731</v>
      </c>
      <c r="B376" s="625">
        <v>7.5</v>
      </c>
      <c r="D376" s="652">
        <f t="shared" si="24"/>
        <v>6</v>
      </c>
      <c r="E376" s="651"/>
      <c r="F376" s="613" t="s">
        <v>61</v>
      </c>
      <c r="G376" s="613" t="s">
        <v>524</v>
      </c>
      <c r="H376" s="614">
        <v>149.93</v>
      </c>
      <c r="I376" s="615">
        <v>527120000</v>
      </c>
      <c r="J376" s="617"/>
      <c r="K376" s="604">
        <v>5.5830000000000002</v>
      </c>
      <c r="L376" s="604">
        <v>111.65</v>
      </c>
    </row>
    <row r="377" spans="1:12" ht="15">
      <c r="A377" s="618" t="s">
        <v>732</v>
      </c>
      <c r="B377" s="625">
        <v>9.26</v>
      </c>
      <c r="D377" s="652">
        <f t="shared" si="24"/>
        <v>7.4080000000000004</v>
      </c>
      <c r="E377" s="651"/>
      <c r="F377" s="613" t="s">
        <v>61</v>
      </c>
      <c r="G377" s="613" t="s">
        <v>524</v>
      </c>
      <c r="H377" s="614">
        <v>184.8</v>
      </c>
      <c r="I377" s="615">
        <v>527125000</v>
      </c>
      <c r="J377" s="617" t="s">
        <v>733</v>
      </c>
      <c r="K377" s="604">
        <v>6.9059999999999997</v>
      </c>
      <c r="L377" s="604">
        <v>138.13</v>
      </c>
    </row>
    <row r="378" spans="1:12" ht="15.75" thickBot="1">
      <c r="A378" s="618" t="s">
        <v>734</v>
      </c>
      <c r="B378" s="634">
        <v>1.776</v>
      </c>
      <c r="D378" s="652">
        <f t="shared" si="24"/>
        <v>1.4208000000000001</v>
      </c>
      <c r="E378" s="651"/>
      <c r="F378" s="635" t="s">
        <v>611</v>
      </c>
      <c r="G378" s="635" t="s">
        <v>735</v>
      </c>
      <c r="H378" s="636">
        <v>266.48</v>
      </c>
      <c r="I378" s="615">
        <v>527101000</v>
      </c>
      <c r="J378" s="637"/>
      <c r="K378" s="604"/>
      <c r="L378" s="604">
        <v>194.37</v>
      </c>
    </row>
    <row r="379" spans="1:12" ht="15">
      <c r="A379" s="618" t="s">
        <v>736</v>
      </c>
      <c r="B379" s="644">
        <v>1.21</v>
      </c>
      <c r="D379" s="652">
        <f t="shared" si="24"/>
        <v>0.96799999999999997</v>
      </c>
      <c r="E379" s="651"/>
      <c r="F379" s="645" t="s">
        <v>61</v>
      </c>
      <c r="G379" s="645" t="s">
        <v>503</v>
      </c>
      <c r="H379" s="646">
        <v>60.5</v>
      </c>
      <c r="I379" s="615">
        <v>525105000</v>
      </c>
      <c r="J379" s="647"/>
      <c r="K379" s="604">
        <v>0.92200000000000004</v>
      </c>
      <c r="L379" s="604">
        <v>46.11</v>
      </c>
    </row>
    <row r="380" spans="1:12" ht="15">
      <c r="A380" s="618" t="s">
        <v>737</v>
      </c>
      <c r="B380" s="625">
        <v>1.59</v>
      </c>
      <c r="D380" s="652">
        <f t="shared" si="24"/>
        <v>1.2720000000000002</v>
      </c>
      <c r="E380" s="651"/>
      <c r="F380" s="613" t="s">
        <v>61</v>
      </c>
      <c r="G380" s="613" t="s">
        <v>503</v>
      </c>
      <c r="H380" s="614">
        <v>79.48</v>
      </c>
      <c r="I380" s="615">
        <v>525107000</v>
      </c>
      <c r="J380" s="617"/>
      <c r="K380" s="604">
        <v>1.2090000000000001</v>
      </c>
      <c r="L380" s="604">
        <v>60.47</v>
      </c>
    </row>
    <row r="381" spans="1:12" ht="15">
      <c r="A381" s="618" t="s">
        <v>738</v>
      </c>
      <c r="B381" s="625">
        <v>1.95</v>
      </c>
      <c r="D381" s="652">
        <f t="shared" si="24"/>
        <v>1.56</v>
      </c>
      <c r="E381" s="651"/>
      <c r="F381" s="613" t="s">
        <v>61</v>
      </c>
      <c r="G381" s="613" t="s">
        <v>503</v>
      </c>
      <c r="H381" s="614">
        <v>97.63</v>
      </c>
      <c r="I381" s="615">
        <v>525110000</v>
      </c>
      <c r="J381" s="617"/>
      <c r="K381" s="604">
        <v>1.4470000000000001</v>
      </c>
      <c r="L381" s="604">
        <v>72.349999999999994</v>
      </c>
    </row>
    <row r="382" spans="1:12" ht="15">
      <c r="A382" s="618" t="s">
        <v>739</v>
      </c>
      <c r="B382" s="625">
        <v>2.35</v>
      </c>
      <c r="D382" s="652">
        <f t="shared" si="24"/>
        <v>1.8800000000000001</v>
      </c>
      <c r="E382" s="651"/>
      <c r="F382" s="613" t="s">
        <v>61</v>
      </c>
      <c r="G382" s="613" t="s">
        <v>503</v>
      </c>
      <c r="H382" s="614">
        <v>117.7</v>
      </c>
      <c r="I382" s="615">
        <v>525112000</v>
      </c>
      <c r="J382" s="617"/>
      <c r="K382" s="604">
        <v>1.944</v>
      </c>
      <c r="L382" s="604">
        <v>97.18</v>
      </c>
    </row>
    <row r="383" spans="1:12" ht="15">
      <c r="A383" s="618" t="s">
        <v>740</v>
      </c>
      <c r="B383" s="625">
        <v>2.79</v>
      </c>
      <c r="D383" s="652">
        <f t="shared" si="24"/>
        <v>2.2320000000000002</v>
      </c>
      <c r="E383" s="651"/>
      <c r="F383" s="613" t="s">
        <v>61</v>
      </c>
      <c r="G383" s="613" t="s">
        <v>503</v>
      </c>
      <c r="H383" s="614">
        <v>139.43</v>
      </c>
      <c r="I383" s="615">
        <v>525115000</v>
      </c>
      <c r="J383" s="617"/>
      <c r="K383" s="604">
        <v>2.0390000000000001</v>
      </c>
      <c r="L383" s="604">
        <v>101.93</v>
      </c>
    </row>
    <row r="384" spans="1:12" ht="15">
      <c r="A384" s="618" t="s">
        <v>741</v>
      </c>
      <c r="B384" s="625">
        <v>3.24</v>
      </c>
      <c r="D384" s="652">
        <f t="shared" si="24"/>
        <v>2.5920000000000005</v>
      </c>
      <c r="E384" s="651"/>
      <c r="F384" s="613" t="s">
        <v>61</v>
      </c>
      <c r="G384" s="613" t="s">
        <v>503</v>
      </c>
      <c r="H384" s="614">
        <v>161.97999999999999</v>
      </c>
      <c r="I384" s="615">
        <v>525117000</v>
      </c>
      <c r="J384" s="617"/>
      <c r="K384" s="604">
        <v>2.423</v>
      </c>
      <c r="L384" s="604">
        <v>121.15</v>
      </c>
    </row>
    <row r="385" spans="1:12" ht="15">
      <c r="A385" s="618" t="s">
        <v>742</v>
      </c>
      <c r="B385" s="625">
        <v>3.66</v>
      </c>
      <c r="D385" s="652">
        <f t="shared" si="24"/>
        <v>2.9280000000000004</v>
      </c>
      <c r="E385" s="651"/>
      <c r="F385" s="613" t="s">
        <v>61</v>
      </c>
      <c r="G385" s="613" t="s">
        <v>524</v>
      </c>
      <c r="H385" s="614">
        <v>73.260000000000005</v>
      </c>
      <c r="I385" s="615">
        <v>525120000</v>
      </c>
      <c r="J385" s="617"/>
      <c r="K385" s="604">
        <v>2.637</v>
      </c>
      <c r="L385" s="604">
        <v>52.74</v>
      </c>
    </row>
    <row r="386" spans="1:12" ht="15">
      <c r="A386" s="618" t="s">
        <v>743</v>
      </c>
      <c r="B386" s="625">
        <v>4.24</v>
      </c>
      <c r="D386" s="652">
        <f t="shared" si="24"/>
        <v>3.3920000000000003</v>
      </c>
      <c r="E386" s="651"/>
      <c r="F386" s="613" t="s">
        <v>61</v>
      </c>
      <c r="G386" s="613" t="s">
        <v>524</v>
      </c>
      <c r="H386" s="614">
        <v>84.81</v>
      </c>
      <c r="I386" s="615">
        <v>525125000</v>
      </c>
      <c r="J386" s="617" t="s">
        <v>733</v>
      </c>
      <c r="K386" s="604">
        <v>3.3149999999999999</v>
      </c>
      <c r="L386" s="604">
        <v>66.3</v>
      </c>
    </row>
    <row r="387" spans="1:12" ht="15.75" thickBot="1">
      <c r="A387" s="618" t="s">
        <v>744</v>
      </c>
      <c r="B387" s="634">
        <v>0.74</v>
      </c>
      <c r="D387" s="652">
        <f t="shared" si="24"/>
        <v>0.59199999999999997</v>
      </c>
      <c r="E387" s="651"/>
      <c r="F387" s="635" t="s">
        <v>611</v>
      </c>
      <c r="G387" s="635" t="s">
        <v>735</v>
      </c>
      <c r="H387" s="636">
        <v>111.38</v>
      </c>
      <c r="I387" s="615">
        <v>525100000</v>
      </c>
      <c r="J387" s="637"/>
      <c r="K387" s="604"/>
      <c r="L387" s="604">
        <v>84.55</v>
      </c>
    </row>
    <row r="388" spans="1:12" ht="15">
      <c r="A388" s="632"/>
      <c r="B388" s="648"/>
      <c r="D388" s="652">
        <f t="shared" si="24"/>
        <v>0</v>
      </c>
      <c r="E388" s="651"/>
      <c r="F388" s="649"/>
      <c r="G388" s="649"/>
      <c r="H388" s="650"/>
      <c r="I388" s="622"/>
      <c r="J388" s="624"/>
      <c r="K388" s="604"/>
      <c r="L388" s="604"/>
    </row>
    <row r="389" spans="1:12" ht="15">
      <c r="A389" s="618" t="s">
        <v>745</v>
      </c>
      <c r="B389" s="625">
        <v>5.3999999999999999E-2</v>
      </c>
      <c r="D389" s="652">
        <f t="shared" si="24"/>
        <v>4.3200000000000002E-2</v>
      </c>
      <c r="E389" s="651"/>
      <c r="F389" s="613" t="s">
        <v>61</v>
      </c>
      <c r="G389" s="613" t="s">
        <v>746</v>
      </c>
      <c r="H389" s="614">
        <v>25.71</v>
      </c>
      <c r="I389" s="615">
        <v>51293000</v>
      </c>
      <c r="J389" s="617"/>
      <c r="K389" s="604"/>
      <c r="L389" s="604"/>
    </row>
    <row r="390" spans="1:12" ht="15">
      <c r="A390" s="618" t="s">
        <v>747</v>
      </c>
      <c r="B390" s="625">
        <v>3.8800000000000001E-2</v>
      </c>
      <c r="D390" s="652">
        <f t="shared" si="24"/>
        <v>3.1040000000000002E-2</v>
      </c>
      <c r="E390" s="651"/>
      <c r="F390" s="613" t="s">
        <v>61</v>
      </c>
      <c r="G390" s="613" t="s">
        <v>748</v>
      </c>
      <c r="H390" s="614">
        <v>77.66</v>
      </c>
      <c r="I390" s="615">
        <v>51691000</v>
      </c>
      <c r="J390" s="617"/>
      <c r="K390" s="604"/>
      <c r="L390" s="604"/>
    </row>
    <row r="391" spans="1:12" ht="15">
      <c r="A391" s="618" t="s">
        <v>749</v>
      </c>
      <c r="B391" s="625">
        <v>5.6599999999999998E-2</v>
      </c>
      <c r="D391" s="652">
        <f t="shared" si="24"/>
        <v>4.5280000000000001E-2</v>
      </c>
      <c r="E391" s="651"/>
      <c r="F391" s="613" t="s">
        <v>61</v>
      </c>
      <c r="G391" s="613" t="s">
        <v>748</v>
      </c>
      <c r="H391" s="614">
        <v>113.19</v>
      </c>
      <c r="I391" s="615">
        <v>51791000</v>
      </c>
      <c r="J391" s="617"/>
      <c r="K391" s="604"/>
      <c r="L391" s="604"/>
    </row>
    <row r="392" spans="1:12" ht="15">
      <c r="A392" s="618" t="s">
        <v>750</v>
      </c>
      <c r="B392" s="625">
        <v>6.2899999999999998E-2</v>
      </c>
      <c r="D392" s="652">
        <f t="shared" si="24"/>
        <v>5.0320000000000004E-2</v>
      </c>
      <c r="E392" s="651"/>
      <c r="F392" s="613" t="s">
        <v>61</v>
      </c>
      <c r="G392" s="613" t="s">
        <v>751</v>
      </c>
      <c r="H392" s="614">
        <v>62.87</v>
      </c>
      <c r="I392" s="615" t="s">
        <v>752</v>
      </c>
      <c r="J392" s="617"/>
      <c r="K392" s="604"/>
      <c r="L392" s="604"/>
    </row>
    <row r="393" spans="1:12" ht="15">
      <c r="A393" s="654" t="s">
        <v>753</v>
      </c>
      <c r="B393" s="626">
        <v>0.56189999999999996</v>
      </c>
      <c r="D393" s="655">
        <f t="shared" si="24"/>
        <v>0.44951999999999998</v>
      </c>
      <c r="E393" s="651"/>
      <c r="F393" s="627" t="s">
        <v>61</v>
      </c>
      <c r="G393" s="627" t="s">
        <v>754</v>
      </c>
      <c r="H393" s="656">
        <v>56.19</v>
      </c>
      <c r="I393" s="657">
        <v>50913000</v>
      </c>
      <c r="J393" s="617"/>
      <c r="K393" s="658">
        <v>0.41699999999999998</v>
      </c>
      <c r="L393" s="658">
        <v>41.68</v>
      </c>
    </row>
    <row r="394" spans="1:12">
      <c r="B394"/>
      <c r="D394"/>
      <c r="F394"/>
      <c r="H394"/>
      <c r="I394"/>
    </row>
    <row r="395" spans="1:12">
      <c r="B395"/>
      <c r="D395"/>
      <c r="F395"/>
      <c r="H395"/>
      <c r="I395"/>
    </row>
    <row r="396" spans="1:12">
      <c r="A396" s="362"/>
      <c r="B396"/>
      <c r="D396"/>
      <c r="F396"/>
      <c r="H396"/>
      <c r="I396"/>
    </row>
    <row r="397" spans="1:12">
      <c r="A397" s="362"/>
      <c r="B397"/>
      <c r="D397"/>
      <c r="F397"/>
      <c r="H397"/>
      <c r="I397"/>
    </row>
    <row r="398" spans="1:12">
      <c r="A398" s="362"/>
      <c r="B398"/>
      <c r="D398"/>
      <c r="F398"/>
      <c r="H398"/>
      <c r="I398"/>
    </row>
    <row r="399" spans="1:12">
      <c r="A399" s="362"/>
      <c r="B399"/>
      <c r="D399"/>
      <c r="F399"/>
      <c r="H399"/>
      <c r="I399"/>
    </row>
    <row r="400" spans="1:12">
      <c r="B400"/>
      <c r="D400"/>
      <c r="F400"/>
      <c r="H400"/>
      <c r="I400"/>
    </row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</sheetData>
  <mergeCells count="2">
    <mergeCell ref="A186:G186"/>
    <mergeCell ref="G188:G191"/>
  </mergeCell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BQ280"/>
  <sheetViews>
    <sheetView topLeftCell="A3" workbookViewId="0">
      <selection activeCell="AF66" sqref="AF66"/>
    </sheetView>
  </sheetViews>
  <sheetFormatPr defaultColWidth="11.42578125" defaultRowHeight="12.75"/>
  <cols>
    <col min="1" max="1" width="5" style="1" customWidth="1"/>
    <col min="2" max="2" width="3.7109375" style="1" customWidth="1"/>
    <col min="3" max="3" width="3.85546875" style="2" customWidth="1"/>
    <col min="4" max="18" width="3.85546875" style="1" customWidth="1"/>
    <col min="19" max="19" width="5" style="1" customWidth="1"/>
    <col min="20" max="22" width="3.85546875" style="1" customWidth="1"/>
    <col min="23" max="23" width="6" style="1" customWidth="1"/>
    <col min="24" max="25" width="3.7109375" style="1" customWidth="1"/>
    <col min="26" max="29" width="3.85546875" style="1" customWidth="1"/>
    <col min="30" max="30" width="6" style="1" customWidth="1"/>
    <col min="31" max="35" width="3.85546875" style="1" customWidth="1"/>
    <col min="36" max="36" width="7.28515625" style="1" bestFit="1" customWidth="1"/>
    <col min="37" max="37" width="4.85546875" style="1" bestFit="1" customWidth="1"/>
    <col min="38" max="47" width="3.85546875" style="1" customWidth="1"/>
    <col min="48" max="48" width="9" style="1" customWidth="1"/>
    <col min="49" max="49" width="35.140625" style="1" customWidth="1"/>
    <col min="50" max="50" width="9" style="255" customWidth="1"/>
    <col min="51" max="51" width="8.140625" style="255" customWidth="1"/>
    <col min="52" max="68" width="7.28515625" style="255" customWidth="1"/>
    <col min="69" max="69" width="11.42578125" style="255"/>
    <col min="70" max="16384" width="11.42578125" style="1"/>
  </cols>
  <sheetData>
    <row r="1" spans="1:62" ht="29.25" customHeight="1" thickBot="1">
      <c r="I1" s="795" t="s">
        <v>0</v>
      </c>
      <c r="J1" s="795"/>
      <c r="K1" s="795"/>
      <c r="L1" s="795"/>
      <c r="M1" s="795"/>
      <c r="N1" s="795"/>
      <c r="O1" s="795"/>
      <c r="P1" s="795"/>
      <c r="Q1" s="795"/>
      <c r="R1" s="795"/>
      <c r="S1" s="795"/>
      <c r="AC1" s="365" t="s">
        <v>755</v>
      </c>
      <c r="AD1" s="365">
        <v>1.74</v>
      </c>
    </row>
    <row r="2" spans="1:62" ht="15" thickTop="1">
      <c r="E2" s="3"/>
      <c r="I2" s="4" t="e">
        <f>[1]COMPONENTRY!D38</f>
        <v>#REF!</v>
      </c>
      <c r="J2" s="5"/>
      <c r="K2" s="5"/>
      <c r="L2" s="6"/>
      <c r="M2" s="6" t="s">
        <v>2</v>
      </c>
      <c r="N2" s="7" t="s">
        <v>3</v>
      </c>
      <c r="O2" s="8" t="s">
        <v>4</v>
      </c>
      <c r="T2" s="9" t="e">
        <f>[1]COMPONENTRY!D42</f>
        <v>#REF!</v>
      </c>
      <c r="U2" s="10"/>
      <c r="V2" s="10"/>
      <c r="W2" s="11" t="s">
        <v>3</v>
      </c>
      <c r="AI2" s="793" t="s">
        <v>756</v>
      </c>
      <c r="AJ2" s="170">
        <v>4.9000000000000004</v>
      </c>
      <c r="AK2" s="773">
        <v>0.47</v>
      </c>
      <c r="AV2" s="169"/>
      <c r="AW2" s="169"/>
      <c r="AX2" s="574"/>
      <c r="AY2" s="574"/>
    </row>
    <row r="3" spans="1:62" ht="14.1" customHeight="1" thickBot="1">
      <c r="E3" s="3"/>
      <c r="I3" s="13" t="s">
        <v>757</v>
      </c>
      <c r="J3" s="14"/>
      <c r="K3" s="14"/>
      <c r="L3" s="14"/>
      <c r="M3" s="14">
        <v>1</v>
      </c>
      <c r="N3" s="363">
        <f>Components!H2</f>
        <v>4.3155000000000001</v>
      </c>
      <c r="O3" s="16">
        <f>N3*M3</f>
        <v>4.3155000000000001</v>
      </c>
      <c r="P3" s="1" t="s">
        <v>7</v>
      </c>
      <c r="S3" s="3">
        <f>Components!H3</f>
        <v>9.7104000000000017</v>
      </c>
      <c r="T3" s="17" t="s">
        <v>758</v>
      </c>
      <c r="U3" s="199"/>
      <c r="V3" s="199"/>
      <c r="W3" s="367">
        <f>Components!I43</f>
        <v>3.1385454545454547</v>
      </c>
      <c r="X3" s="1" t="s">
        <v>759</v>
      </c>
      <c r="Y3" s="3"/>
      <c r="AA3" s="3">
        <f>Components!I44</f>
        <v>4.8048000000000002</v>
      </c>
      <c r="AI3" s="793" t="s">
        <v>760</v>
      </c>
      <c r="AJ3" s="170">
        <v>6.16</v>
      </c>
      <c r="AK3" s="773">
        <v>0.6</v>
      </c>
      <c r="AV3" s="848" t="s">
        <v>761</v>
      </c>
      <c r="AW3" s="848" t="s">
        <v>762</v>
      </c>
      <c r="AX3" s="826">
        <v>4.9000000000000004</v>
      </c>
      <c r="AY3" s="827" t="s">
        <v>763</v>
      </c>
    </row>
    <row r="4" spans="1:62" ht="14.1" customHeight="1" thickBot="1">
      <c r="B4" s="312" t="e">
        <f>[1]COMPONENTRY!D35</f>
        <v>#REF!</v>
      </c>
      <c r="C4" s="19"/>
      <c r="D4" s="7"/>
      <c r="E4" s="7" t="e">
        <f>+'[1]Reseller variables'!D7</f>
        <v>#REF!</v>
      </c>
      <c r="F4" s="779">
        <v>2</v>
      </c>
      <c r="I4" s="20" t="s">
        <v>764</v>
      </c>
      <c r="J4" s="199"/>
      <c r="K4" s="199"/>
      <c r="L4" s="199"/>
      <c r="M4" s="199">
        <v>1</v>
      </c>
      <c r="N4" s="364">
        <f>Components!H26</f>
        <v>1.76085</v>
      </c>
      <c r="O4" s="16">
        <f t="shared" ref="O4:O13" si="0">N4*M4</f>
        <v>1.76085</v>
      </c>
      <c r="P4" s="1" t="s">
        <v>15</v>
      </c>
      <c r="S4" s="3">
        <f>Components!H7</f>
        <v>1.2096</v>
      </c>
      <c r="T4" s="17" t="s">
        <v>765</v>
      </c>
      <c r="U4" s="199"/>
      <c r="V4" s="199"/>
      <c r="W4" s="367">
        <f>Components!I51</f>
        <v>2.7794454545454546</v>
      </c>
      <c r="AA4" s="22">
        <f>AA3-W3</f>
        <v>1.6662545454545454</v>
      </c>
      <c r="AB4" s="1" t="s">
        <v>27</v>
      </c>
      <c r="AI4" s="793" t="s">
        <v>766</v>
      </c>
      <c r="AJ4" s="170">
        <v>7.21</v>
      </c>
      <c r="AK4" s="773">
        <v>0.6</v>
      </c>
      <c r="AV4" s="848"/>
      <c r="AW4" s="848"/>
      <c r="AX4" s="826"/>
      <c r="AY4" s="827"/>
    </row>
    <row r="5" spans="1:62" ht="12.95" customHeight="1">
      <c r="B5" s="23" t="e">
        <f>[1]COMPONENTRY!D36</f>
        <v>#REF!</v>
      </c>
      <c r="F5" s="16" t="e">
        <f>+'[1]Reseller variables'!D7</f>
        <v>#REF!</v>
      </c>
      <c r="I5" s="20" t="s">
        <v>767</v>
      </c>
      <c r="J5" s="199"/>
      <c r="K5" s="199"/>
      <c r="L5" s="199"/>
      <c r="M5" s="199">
        <v>2</v>
      </c>
      <c r="N5" s="364">
        <f>Components!H59</f>
        <v>0.21021000000000001</v>
      </c>
      <c r="O5" s="16">
        <f t="shared" si="0"/>
        <v>0.42042000000000002</v>
      </c>
      <c r="S5" s="1">
        <f>SUM(S3:S4)</f>
        <v>10.920000000000002</v>
      </c>
      <c r="T5" s="17" t="s">
        <v>20</v>
      </c>
      <c r="U5" s="199"/>
      <c r="V5" s="199"/>
      <c r="W5" s="367">
        <f>Components!H141</f>
        <v>9.9623999999999988</v>
      </c>
      <c r="AA5" s="1">
        <f>AA4*1.1</f>
        <v>1.8328800000000001</v>
      </c>
      <c r="AI5" s="793" t="s">
        <v>768</v>
      </c>
      <c r="AJ5" s="170">
        <v>7.91</v>
      </c>
      <c r="AK5" s="773">
        <v>0.7</v>
      </c>
      <c r="AV5" s="848" t="s">
        <v>769</v>
      </c>
      <c r="AW5" s="848" t="s">
        <v>770</v>
      </c>
      <c r="AX5" s="826">
        <v>6.16</v>
      </c>
      <c r="AY5" s="827" t="s">
        <v>763</v>
      </c>
    </row>
    <row r="6" spans="1:62" ht="12.95" customHeight="1">
      <c r="B6" s="23" t="e">
        <f>[1]COMPONENTRY!D37</f>
        <v>#REF!</v>
      </c>
      <c r="F6" s="16">
        <v>0</v>
      </c>
      <c r="I6" s="20" t="s">
        <v>24</v>
      </c>
      <c r="J6" s="199"/>
      <c r="K6" s="199"/>
      <c r="L6" s="199"/>
      <c r="M6" s="199">
        <v>1</v>
      </c>
      <c r="N6" s="364">
        <f>Components!H181</f>
        <v>0.16716</v>
      </c>
      <c r="O6" s="16">
        <f t="shared" si="0"/>
        <v>0.16716</v>
      </c>
      <c r="Q6" s="1" t="s">
        <v>25</v>
      </c>
      <c r="S6" s="24">
        <f>S5-N3</f>
        <v>6.6045000000000016</v>
      </c>
      <c r="T6" s="17" t="s">
        <v>26</v>
      </c>
      <c r="U6" s="199"/>
      <c r="V6" s="199"/>
      <c r="W6" s="367">
        <f>Components!H134</f>
        <v>0.35532000000000002</v>
      </c>
      <c r="X6" s="25"/>
      <c r="AI6" s="793" t="s">
        <v>771</v>
      </c>
      <c r="AJ6" s="170">
        <v>9.73</v>
      </c>
      <c r="AK6" s="773">
        <v>0.76</v>
      </c>
      <c r="AV6" s="848"/>
      <c r="AW6" s="848"/>
      <c r="AX6" s="826"/>
      <c r="AY6" s="827"/>
    </row>
    <row r="7" spans="1:62" ht="12.95" customHeight="1">
      <c r="B7" s="23" t="e">
        <f>[1]COMPONENTRY!D38</f>
        <v>#REF!</v>
      </c>
      <c r="F7" s="16">
        <f>(ROUND(O16,2))</f>
        <v>15.25</v>
      </c>
      <c r="I7" s="20" t="s">
        <v>31</v>
      </c>
      <c r="J7" s="199"/>
      <c r="K7" s="199"/>
      <c r="L7" s="199"/>
      <c r="M7" s="199">
        <v>1</v>
      </c>
      <c r="N7" s="364">
        <f>Components!H179</f>
        <v>0.21</v>
      </c>
      <c r="O7" s="16">
        <f t="shared" si="0"/>
        <v>0.21</v>
      </c>
      <c r="T7" s="26"/>
      <c r="U7" s="199"/>
      <c r="V7" s="199"/>
      <c r="X7" s="18"/>
      <c r="AI7" s="793" t="s">
        <v>772</v>
      </c>
      <c r="AJ7" s="170">
        <v>11.62</v>
      </c>
      <c r="AK7" s="773">
        <v>0.76</v>
      </c>
      <c r="AV7" s="848" t="s">
        <v>773</v>
      </c>
      <c r="AW7" s="848" t="s">
        <v>774</v>
      </c>
      <c r="AX7" s="826">
        <v>7.21</v>
      </c>
      <c r="AY7" s="827" t="s">
        <v>763</v>
      </c>
    </row>
    <row r="8" spans="1:62" ht="12.95" customHeight="1">
      <c r="B8" s="23" t="s">
        <v>35</v>
      </c>
      <c r="F8" s="16">
        <f>'Fabric Categories'!K6</f>
        <v>6.9126800000000008</v>
      </c>
      <c r="I8" s="20" t="s">
        <v>41</v>
      </c>
      <c r="J8" s="199"/>
      <c r="K8" s="199"/>
      <c r="L8" s="199"/>
      <c r="M8" s="199">
        <v>1</v>
      </c>
      <c r="N8" s="366">
        <f>Components!H181</f>
        <v>0.16716</v>
      </c>
      <c r="O8" s="16">
        <f t="shared" si="0"/>
        <v>0.16716</v>
      </c>
      <c r="T8" s="26" t="s">
        <v>37</v>
      </c>
      <c r="U8" s="199"/>
      <c r="V8" s="199"/>
      <c r="W8" s="18">
        <f>SUM(W3:W7)*0.1</f>
        <v>1.623571090909091</v>
      </c>
      <c r="X8" s="25"/>
      <c r="AI8" s="793" t="s">
        <v>775</v>
      </c>
      <c r="AJ8" s="170">
        <v>12.74</v>
      </c>
      <c r="AK8" s="773">
        <v>0.94</v>
      </c>
      <c r="AV8" s="848"/>
      <c r="AW8" s="848"/>
      <c r="AX8" s="826"/>
      <c r="AY8" s="827"/>
    </row>
    <row r="9" spans="1:62" ht="12.95" customHeight="1">
      <c r="B9" s="23" t="s">
        <v>40</v>
      </c>
      <c r="F9" s="16">
        <f>'Fabric Categories'!L6</f>
        <v>9.195433846153847</v>
      </c>
      <c r="I9" s="23"/>
      <c r="M9" s="1">
        <v>0</v>
      </c>
      <c r="N9" s="27">
        <v>0</v>
      </c>
      <c r="O9" s="16">
        <f t="shared" si="0"/>
        <v>0</v>
      </c>
      <c r="T9" s="28" t="e">
        <f>[1]COMPONENTRY!G43</f>
        <v>#REF!</v>
      </c>
      <c r="U9" s="199"/>
      <c r="V9" s="199"/>
      <c r="W9" s="18">
        <v>1</v>
      </c>
      <c r="AJ9" s="170"/>
      <c r="AV9" s="848" t="s">
        <v>776</v>
      </c>
      <c r="AW9" s="848" t="s">
        <v>777</v>
      </c>
      <c r="AX9" s="826">
        <v>7.91</v>
      </c>
      <c r="AY9" s="827" t="s">
        <v>763</v>
      </c>
    </row>
    <row r="10" spans="1:62" ht="14.1" customHeight="1" thickBot="1">
      <c r="A10" s="26"/>
      <c r="B10" s="23" t="s">
        <v>45</v>
      </c>
      <c r="F10" s="16">
        <f>'Fabric Categories'!M6</f>
        <v>11.225424</v>
      </c>
      <c r="I10" s="23"/>
      <c r="J10" s="199"/>
      <c r="K10" s="199"/>
      <c r="L10" s="199"/>
      <c r="M10" s="199">
        <v>0</v>
      </c>
      <c r="N10" s="21">
        <v>0</v>
      </c>
      <c r="O10" s="16">
        <f t="shared" si="0"/>
        <v>0</v>
      </c>
      <c r="Q10" s="29"/>
      <c r="T10" s="30" t="s">
        <v>46</v>
      </c>
      <c r="U10" s="31"/>
      <c r="V10" s="31"/>
      <c r="W10" s="32">
        <f>SUM(W3:W9)</f>
        <v>18.859282</v>
      </c>
      <c r="AE10" s="1" t="s">
        <v>15</v>
      </c>
      <c r="AH10" s="1">
        <v>3.28</v>
      </c>
      <c r="AJ10" s="170"/>
      <c r="AV10" s="848"/>
      <c r="AW10" s="848"/>
      <c r="AX10" s="826"/>
      <c r="AY10" s="827"/>
    </row>
    <row r="11" spans="1:62" ht="15" customHeight="1" thickTop="1" thickBot="1">
      <c r="B11" s="23" t="s">
        <v>49</v>
      </c>
      <c r="F11" s="16">
        <f>'Fabric Categories'!N6</f>
        <v>14.193621818181816</v>
      </c>
      <c r="I11" s="23"/>
      <c r="J11" s="199"/>
      <c r="K11" s="199"/>
      <c r="L11" s="199"/>
      <c r="M11" s="199">
        <v>0</v>
      </c>
      <c r="N11" s="21">
        <v>0</v>
      </c>
      <c r="O11" s="16">
        <f t="shared" si="0"/>
        <v>0</v>
      </c>
      <c r="Y11" s="3"/>
      <c r="Z11" s="3"/>
      <c r="AA11" s="3"/>
      <c r="AB11" s="3"/>
      <c r="AC11" s="3" t="s">
        <v>62</v>
      </c>
      <c r="AH11" s="3">
        <f>AA4</f>
        <v>1.6662545454545454</v>
      </c>
      <c r="AJ11" s="170"/>
      <c r="AV11" s="848" t="s">
        <v>778</v>
      </c>
      <c r="AW11" s="848" t="s">
        <v>779</v>
      </c>
      <c r="AX11" s="826">
        <v>9.73</v>
      </c>
      <c r="AY11" s="827" t="s">
        <v>763</v>
      </c>
    </row>
    <row r="12" spans="1:62" ht="12.95" customHeight="1">
      <c r="B12" s="23" t="s">
        <v>52</v>
      </c>
      <c r="F12" s="16">
        <f>'Fabric Categories'!O6</f>
        <v>19.220047999999998</v>
      </c>
      <c r="I12" s="23"/>
      <c r="J12" s="199"/>
      <c r="K12" s="199"/>
      <c r="L12" s="199"/>
      <c r="M12" s="199">
        <v>0</v>
      </c>
      <c r="N12" s="21">
        <v>0</v>
      </c>
      <c r="O12" s="16">
        <f t="shared" si="0"/>
        <v>0</v>
      </c>
      <c r="Q12" s="312"/>
      <c r="R12" s="7"/>
      <c r="S12" s="7"/>
      <c r="T12" s="7"/>
      <c r="U12" s="7"/>
      <c r="V12" s="7"/>
      <c r="W12" s="313"/>
      <c r="AH12" s="108">
        <f>AA5+AH10</f>
        <v>5.1128799999999996</v>
      </c>
      <c r="AJ12" s="170"/>
      <c r="AV12" s="848"/>
      <c r="AW12" s="848"/>
      <c r="AX12" s="826"/>
      <c r="AY12" s="827"/>
    </row>
    <row r="13" spans="1:62" ht="14.1" customHeight="1" thickBot="1">
      <c r="B13" s="23" t="s">
        <v>165</v>
      </c>
      <c r="F13" s="16">
        <f>'Fabric Categories'!P6</f>
        <v>23.311573333333339</v>
      </c>
      <c r="I13" s="23"/>
      <c r="J13" s="199"/>
      <c r="K13" s="199"/>
      <c r="L13" s="199"/>
      <c r="M13" s="199">
        <v>0</v>
      </c>
      <c r="N13" s="27">
        <v>0</v>
      </c>
      <c r="O13" s="16">
        <f t="shared" si="0"/>
        <v>0</v>
      </c>
      <c r="Q13" s="37"/>
      <c r="R13" s="38"/>
      <c r="S13" s="35"/>
      <c r="U13" s="39"/>
      <c r="V13" s="35"/>
      <c r="AJ13" s="170"/>
      <c r="AV13" s="848" t="s">
        <v>780</v>
      </c>
      <c r="AW13" s="848" t="s">
        <v>781</v>
      </c>
      <c r="AX13" s="826">
        <v>11.62</v>
      </c>
      <c r="AY13" s="827" t="s">
        <v>763</v>
      </c>
    </row>
    <row r="14" spans="1:62" ht="18">
      <c r="B14" s="23" t="s">
        <v>166</v>
      </c>
      <c r="F14" s="16">
        <f>'Fabric Categories'!Q6</f>
        <v>27.658285714285711</v>
      </c>
      <c r="I14" s="23" t="s">
        <v>59</v>
      </c>
      <c r="N14" s="27"/>
      <c r="O14" s="16">
        <f>SUM(O3:O13)*0.03</f>
        <v>0.21123269999999997</v>
      </c>
      <c r="P14" s="40"/>
      <c r="Q14" s="40"/>
      <c r="R14" s="40"/>
      <c r="S14" s="40"/>
      <c r="T14" s="41"/>
      <c r="Y14" s="21"/>
      <c r="AV14" s="848"/>
      <c r="AW14" s="848"/>
      <c r="AX14" s="826"/>
      <c r="AY14" s="827"/>
      <c r="BJ14" s="575" t="s">
        <v>782</v>
      </c>
    </row>
    <row r="15" spans="1:62" ht="15.75" thickBot="1">
      <c r="B15" s="33" t="e">
        <f>[1]COMPONENTRY!D42</f>
        <v>#REF!</v>
      </c>
      <c r="C15" s="34"/>
      <c r="D15" s="35"/>
      <c r="E15" s="35"/>
      <c r="F15" s="36">
        <f>ROUND(W10,2)</f>
        <v>18.86</v>
      </c>
      <c r="I15" s="42" t="e">
        <f>[1]COMPONENTRY!G46</f>
        <v>#REF!</v>
      </c>
      <c r="N15" s="27"/>
      <c r="O15" s="16">
        <v>8</v>
      </c>
      <c r="AV15" s="169"/>
      <c r="AW15" s="169"/>
      <c r="AX15" s="574"/>
      <c r="AY15" s="574"/>
    </row>
    <row r="16" spans="1:62" ht="15.75" thickBot="1">
      <c r="A16" s="43"/>
      <c r="B16" s="43"/>
      <c r="C16" s="44"/>
      <c r="E16" s="3"/>
      <c r="I16" s="33" t="s">
        <v>46</v>
      </c>
      <c r="J16" s="35"/>
      <c r="K16" s="35"/>
      <c r="L16" s="35"/>
      <c r="M16" s="35"/>
      <c r="N16" s="35"/>
      <c r="O16" s="45">
        <f>SUM(O3:O15)</f>
        <v>15.252322700000001</v>
      </c>
      <c r="AV16" s="169"/>
      <c r="AW16" s="169"/>
      <c r="AX16" s="574"/>
      <c r="AY16" s="574"/>
    </row>
    <row r="17" spans="1:64" ht="12.75" customHeight="1">
      <c r="A17" s="43"/>
      <c r="B17" s="43"/>
      <c r="C17" s="46" t="e">
        <f>+'[1]Reseller variables'!D11</f>
        <v>#REF!</v>
      </c>
      <c r="E17" s="793"/>
      <c r="F17" s="793"/>
      <c r="G17" s="47"/>
      <c r="H17" s="793"/>
      <c r="I17" s="47"/>
      <c r="U17" s="48"/>
      <c r="V17" s="48"/>
      <c r="AV17" s="169"/>
      <c r="AW17" s="169"/>
      <c r="AX17" s="574"/>
      <c r="AY17" s="574"/>
    </row>
    <row r="18" spans="1:64" ht="12.75" customHeight="1">
      <c r="A18" s="43"/>
      <c r="B18" s="43"/>
      <c r="C18" s="49"/>
      <c r="E18" s="793"/>
      <c r="F18" s="793"/>
      <c r="G18" s="47"/>
      <c r="H18" s="793"/>
      <c r="I18" s="47"/>
      <c r="U18" s="48"/>
      <c r="V18" s="48"/>
      <c r="AV18" s="169"/>
      <c r="AW18" s="169"/>
      <c r="AX18" s="574"/>
      <c r="AY18" s="574"/>
    </row>
    <row r="19" spans="1:64" ht="29.1" customHeight="1">
      <c r="A19" s="43"/>
      <c r="B19" s="43"/>
      <c r="C19" s="50" t="s">
        <v>68</v>
      </c>
      <c r="D19" s="828" t="s">
        <v>783</v>
      </c>
      <c r="E19" s="828"/>
      <c r="F19" s="828"/>
      <c r="G19" s="828"/>
      <c r="H19" s="828"/>
      <c r="I19" s="828"/>
      <c r="J19" s="828"/>
      <c r="K19" s="828"/>
      <c r="L19" s="828"/>
      <c r="M19" s="828"/>
      <c r="N19" s="828"/>
      <c r="O19" s="828"/>
      <c r="P19" s="828"/>
      <c r="Q19" s="828"/>
      <c r="R19" s="828"/>
      <c r="S19" s="828"/>
      <c r="T19" s="828"/>
      <c r="U19" s="828"/>
      <c r="V19" s="828"/>
      <c r="AV19" s="169"/>
      <c r="AW19" s="169"/>
      <c r="AX19" s="574"/>
      <c r="AY19" s="574"/>
    </row>
    <row r="20" spans="1:64" ht="20.100000000000001" customHeight="1">
      <c r="A20" s="51" t="s">
        <v>75</v>
      </c>
      <c r="B20" s="52"/>
      <c r="C20" s="53">
        <f>AD1</f>
        <v>1.74</v>
      </c>
      <c r="D20" s="803" t="s">
        <v>35</v>
      </c>
      <c r="E20" s="803"/>
      <c r="F20" s="803"/>
      <c r="G20" s="803"/>
      <c r="H20" s="803"/>
      <c r="I20" s="803"/>
      <c r="J20" s="803"/>
      <c r="K20" s="803"/>
      <c r="L20" s="803"/>
      <c r="M20" s="803"/>
      <c r="N20" s="803"/>
      <c r="O20" s="803"/>
      <c r="P20" s="803"/>
      <c r="Q20" s="803"/>
      <c r="R20" s="803"/>
      <c r="S20" s="803"/>
      <c r="T20" s="803"/>
      <c r="U20" s="803"/>
      <c r="V20" s="803"/>
      <c r="AV20" s="169"/>
      <c r="AW20" s="169"/>
      <c r="AX20" s="574"/>
      <c r="AY20" s="574"/>
    </row>
    <row r="21" spans="1:64" ht="20.100000000000001" customHeight="1">
      <c r="A21" s="51"/>
      <c r="B21" s="52" t="s">
        <v>78</v>
      </c>
      <c r="C21" s="53" t="e">
        <f>'[1]Reseller variables'!D11</f>
        <v>#REF!</v>
      </c>
      <c r="D21" s="825" t="s">
        <v>79</v>
      </c>
      <c r="E21" s="825"/>
      <c r="F21" s="825"/>
      <c r="G21" s="825"/>
      <c r="H21" s="825"/>
      <c r="I21" s="825"/>
      <c r="J21" s="825"/>
      <c r="K21" s="825"/>
      <c r="L21" s="825"/>
      <c r="M21" s="825"/>
      <c r="N21" s="825"/>
      <c r="O21" s="825"/>
      <c r="P21" s="825"/>
      <c r="Q21" s="825"/>
      <c r="R21" s="825"/>
      <c r="S21" s="825"/>
      <c r="T21" s="825"/>
      <c r="U21" s="825"/>
      <c r="V21" s="825"/>
      <c r="AE21" s="1" t="s">
        <v>122</v>
      </c>
      <c r="AV21" s="169"/>
      <c r="AW21" s="169"/>
      <c r="AX21" s="574"/>
      <c r="AY21" s="574"/>
    </row>
    <row r="22" spans="1:64" ht="15" customHeight="1" thickBot="1">
      <c r="A22" s="54"/>
      <c r="B22" s="54"/>
      <c r="C22" s="55"/>
      <c r="D22" s="56">
        <v>600</v>
      </c>
      <c r="E22" s="57">
        <v>750</v>
      </c>
      <c r="F22" s="56">
        <v>900</v>
      </c>
      <c r="G22" s="57">
        <v>1050</v>
      </c>
      <c r="H22" s="56">
        <v>1200</v>
      </c>
      <c r="I22" s="57">
        <v>1350</v>
      </c>
      <c r="J22" s="56">
        <v>1500</v>
      </c>
      <c r="K22" s="57">
        <v>1650</v>
      </c>
      <c r="L22" s="56">
        <v>1800</v>
      </c>
      <c r="M22" s="57">
        <v>1950</v>
      </c>
      <c r="N22" s="56">
        <v>2100</v>
      </c>
      <c r="O22" s="58">
        <v>2250</v>
      </c>
      <c r="P22" s="59">
        <v>2400</v>
      </c>
      <c r="Q22" s="57">
        <v>2550</v>
      </c>
      <c r="R22" s="56">
        <v>2700</v>
      </c>
      <c r="S22" s="57">
        <v>2850</v>
      </c>
      <c r="T22" s="56">
        <v>3000</v>
      </c>
      <c r="U22" s="57">
        <v>3150</v>
      </c>
      <c r="V22" s="57">
        <v>3200</v>
      </c>
      <c r="Z22" s="55"/>
      <c r="AA22" s="56">
        <v>600</v>
      </c>
      <c r="AB22" s="57">
        <v>750</v>
      </c>
      <c r="AC22" s="56">
        <v>900</v>
      </c>
      <c r="AD22" s="57">
        <v>1050</v>
      </c>
      <c r="AE22" s="56">
        <v>1200</v>
      </c>
      <c r="AF22" s="57">
        <v>1350</v>
      </c>
      <c r="AG22" s="56">
        <v>1500</v>
      </c>
      <c r="AH22" s="57">
        <v>1650</v>
      </c>
      <c r="AI22" s="56">
        <v>1800</v>
      </c>
      <c r="AJ22" s="57">
        <v>1950</v>
      </c>
      <c r="AK22" s="56">
        <v>2100</v>
      </c>
      <c r="AL22" s="58">
        <v>2250</v>
      </c>
      <c r="AM22" s="59">
        <v>2400</v>
      </c>
      <c r="AN22" s="57">
        <v>2550</v>
      </c>
      <c r="AO22" s="56">
        <v>2700</v>
      </c>
      <c r="AP22" s="57">
        <v>2850</v>
      </c>
      <c r="AQ22" s="56">
        <v>3000</v>
      </c>
      <c r="AR22" s="57">
        <v>3150</v>
      </c>
      <c r="AS22" s="57">
        <v>3200</v>
      </c>
      <c r="AV22" s="169"/>
      <c r="AW22" s="169"/>
      <c r="AX22" s="574"/>
      <c r="AY22" s="574"/>
    </row>
    <row r="23" spans="1:64" ht="15" customHeight="1">
      <c r="A23" s="54"/>
      <c r="B23" s="802" t="s">
        <v>82</v>
      </c>
      <c r="C23" s="60">
        <v>900</v>
      </c>
      <c r="D23" s="64" t="e">
        <f t="shared" ref="D23:I23" si="1">INT(((($F$7+$AK$2)+(D$22/1000*$F$15)+((D$22+100)*($C23+400)/1000000*$F$8))*$C$21+$F$5)*$AD$1)</f>
        <v>#REF!</v>
      </c>
      <c r="E23" s="61" t="e">
        <f t="shared" si="1"/>
        <v>#REF!</v>
      </c>
      <c r="F23" s="61" t="e">
        <f t="shared" si="1"/>
        <v>#REF!</v>
      </c>
      <c r="G23" s="61" t="e">
        <f t="shared" si="1"/>
        <v>#REF!</v>
      </c>
      <c r="H23" s="61" t="e">
        <f t="shared" si="1"/>
        <v>#REF!</v>
      </c>
      <c r="I23" s="61" t="e">
        <f t="shared" si="1"/>
        <v>#REF!</v>
      </c>
      <c r="J23" s="61" t="e">
        <f t="shared" ref="I23:O24" si="2">INT(((($F$7+$AK$2)+(J$22/1000*$F$15)+((J$22+100)*($C23+400)/1000000*$F$8))*$C$21+$F$5)*$C$20)</f>
        <v>#REF!</v>
      </c>
      <c r="K23" s="61" t="e">
        <f t="shared" si="2"/>
        <v>#REF!</v>
      </c>
      <c r="L23" s="61" t="e">
        <f t="shared" si="2"/>
        <v>#REF!</v>
      </c>
      <c r="M23" s="61" t="e">
        <f t="shared" si="2"/>
        <v>#REF!</v>
      </c>
      <c r="N23" s="61" t="e">
        <f t="shared" si="2"/>
        <v>#REF!</v>
      </c>
      <c r="O23" s="61" t="e">
        <f t="shared" si="2"/>
        <v>#REF!</v>
      </c>
      <c r="P23" s="546" t="e">
        <f>INT(((($F$7+$AK$2+$S$6)+(P$22/1000*($F$15+$AA$5))+((P$22+100)*($C23+400)/1000000*$F$8))*$C$21+$F$5)*$C$20)</f>
        <v>#REF!</v>
      </c>
      <c r="Q23" s="547" t="e">
        <f t="shared" ref="P23:V24" si="3">INT(((($F$7+$AK$2+$S$6)+(Q$22/1000*($F$15+$AA$5))+((Q$22+100)*($C23+400)/1000000*$F$8))*$C$21+$F$5)*$C$20)</f>
        <v>#REF!</v>
      </c>
      <c r="R23" s="547" t="e">
        <f t="shared" si="3"/>
        <v>#REF!</v>
      </c>
      <c r="S23" s="547" t="e">
        <f t="shared" si="3"/>
        <v>#REF!</v>
      </c>
      <c r="T23" s="547" t="e">
        <f t="shared" si="3"/>
        <v>#REF!</v>
      </c>
      <c r="U23" s="547" t="e">
        <f t="shared" si="3"/>
        <v>#REF!</v>
      </c>
      <c r="V23" s="568" t="e">
        <f t="shared" si="3"/>
        <v>#REF!</v>
      </c>
      <c r="Z23" s="60">
        <v>900</v>
      </c>
      <c r="AA23" s="523" t="e">
        <f>INT(((($S$6)+(AA$22/1000*$AA$5))*$C$21+$F$5)*$C$20)</f>
        <v>#REF!</v>
      </c>
      <c r="AB23" s="61" t="e">
        <f t="shared" ref="AB23:AL30" si="4">INT(((($S$6)+(AB$22/1000*$AA$5))*$C$21+$F$5)*$C$20)</f>
        <v>#REF!</v>
      </c>
      <c r="AC23" s="61" t="e">
        <f t="shared" si="4"/>
        <v>#REF!</v>
      </c>
      <c r="AD23" s="61" t="e">
        <f t="shared" si="4"/>
        <v>#REF!</v>
      </c>
      <c r="AE23" s="61" t="e">
        <f t="shared" si="4"/>
        <v>#REF!</v>
      </c>
      <c r="AF23" s="61" t="e">
        <f t="shared" si="4"/>
        <v>#REF!</v>
      </c>
      <c r="AG23" s="61" t="e">
        <f t="shared" si="4"/>
        <v>#REF!</v>
      </c>
      <c r="AH23" s="61" t="e">
        <f t="shared" si="4"/>
        <v>#REF!</v>
      </c>
      <c r="AI23" s="61" t="e">
        <f t="shared" si="4"/>
        <v>#REF!</v>
      </c>
      <c r="AJ23" s="61" t="e">
        <f t="shared" si="4"/>
        <v>#REF!</v>
      </c>
      <c r="AK23" s="61" t="e">
        <f t="shared" si="4"/>
        <v>#REF!</v>
      </c>
      <c r="AL23" s="61" t="e">
        <f t="shared" si="4"/>
        <v>#REF!</v>
      </c>
      <c r="AM23" s="62">
        <v>0</v>
      </c>
      <c r="AN23" s="61">
        <v>0</v>
      </c>
      <c r="AO23" s="61">
        <v>0</v>
      </c>
      <c r="AP23" s="61">
        <v>0</v>
      </c>
      <c r="AQ23" s="61">
        <v>0</v>
      </c>
      <c r="AR23" s="61">
        <v>0</v>
      </c>
      <c r="AS23" s="777">
        <v>0</v>
      </c>
      <c r="AV23" s="169"/>
      <c r="AW23" s="169"/>
      <c r="AX23" s="574"/>
      <c r="AY23" s="574"/>
    </row>
    <row r="24" spans="1:64" ht="15" customHeight="1">
      <c r="A24" s="54"/>
      <c r="B24" s="802"/>
      <c r="C24" s="63">
        <v>1200</v>
      </c>
      <c r="D24" s="64" t="e">
        <f>INT(((($F$7+$AK$2)+(D$22/1000*$F$15)+((D$22+100)*($C24+400)/1000000*$F$8))*$C$21+$F$5)*$AD$1)</f>
        <v>#REF!</v>
      </c>
      <c r="E24" s="65" t="e">
        <f t="shared" ref="E24:H30" si="5">INT(((($F$7+$AK$2)+(E$22/1000*$F$15)+((E$22+100)*($C24+400)/1000000*$F$8))*$C$21+$F$5)*$AD$1)</f>
        <v>#REF!</v>
      </c>
      <c r="F24" s="65" t="e">
        <f t="shared" si="5"/>
        <v>#REF!</v>
      </c>
      <c r="G24" s="65" t="e">
        <f t="shared" si="5"/>
        <v>#REF!</v>
      </c>
      <c r="H24" s="65" t="e">
        <f t="shared" si="5"/>
        <v>#REF!</v>
      </c>
      <c r="I24" s="65" t="e">
        <f t="shared" si="2"/>
        <v>#REF!</v>
      </c>
      <c r="J24" s="65" t="e">
        <f t="shared" si="2"/>
        <v>#REF!</v>
      </c>
      <c r="K24" s="65" t="e">
        <f t="shared" si="2"/>
        <v>#REF!</v>
      </c>
      <c r="L24" s="65" t="e">
        <f t="shared" si="2"/>
        <v>#REF!</v>
      </c>
      <c r="M24" s="65" t="e">
        <f t="shared" si="2"/>
        <v>#REF!</v>
      </c>
      <c r="N24" s="65" t="e">
        <f t="shared" si="2"/>
        <v>#REF!</v>
      </c>
      <c r="O24" s="65" t="e">
        <f t="shared" si="2"/>
        <v>#REF!</v>
      </c>
      <c r="P24" s="548" t="e">
        <f t="shared" si="3"/>
        <v>#REF!</v>
      </c>
      <c r="Q24" s="549" t="e">
        <f t="shared" si="3"/>
        <v>#REF!</v>
      </c>
      <c r="R24" s="549" t="e">
        <f t="shared" si="3"/>
        <v>#REF!</v>
      </c>
      <c r="S24" s="549" t="e">
        <f t="shared" si="3"/>
        <v>#REF!</v>
      </c>
      <c r="T24" s="549" t="e">
        <f t="shared" si="3"/>
        <v>#REF!</v>
      </c>
      <c r="U24" s="549" t="e">
        <f t="shared" si="3"/>
        <v>#REF!</v>
      </c>
      <c r="V24" s="550" t="e">
        <f>INT(((($F$7+$AK$2+$S$6)+(V$22/1000*($F$15+$AA$5))+((V$22+100)*($C24+400)/1000000*$F$8))*$C$21+$F$5)*$C$20)</f>
        <v>#REF!</v>
      </c>
      <c r="Z24" s="63">
        <v>1200</v>
      </c>
      <c r="AA24" s="64" t="e">
        <f t="shared" ref="AA24:AA30" si="6">INT(((($S$6)+(AA$22/1000*$AA$5))*$C$21+$F$5)*$C$20)</f>
        <v>#REF!</v>
      </c>
      <c r="AB24" s="65" t="e">
        <f t="shared" si="4"/>
        <v>#REF!</v>
      </c>
      <c r="AC24" s="65" t="e">
        <f t="shared" si="4"/>
        <v>#REF!</v>
      </c>
      <c r="AD24" s="65" t="e">
        <f t="shared" si="4"/>
        <v>#REF!</v>
      </c>
      <c r="AE24" s="65" t="e">
        <f t="shared" si="4"/>
        <v>#REF!</v>
      </c>
      <c r="AF24" s="65" t="e">
        <f t="shared" si="4"/>
        <v>#REF!</v>
      </c>
      <c r="AG24" s="65" t="e">
        <f t="shared" si="4"/>
        <v>#REF!</v>
      </c>
      <c r="AH24" s="65" t="e">
        <f t="shared" si="4"/>
        <v>#REF!</v>
      </c>
      <c r="AI24" s="65" t="e">
        <f t="shared" si="4"/>
        <v>#REF!</v>
      </c>
      <c r="AJ24" s="65" t="e">
        <f t="shared" si="4"/>
        <v>#REF!</v>
      </c>
      <c r="AK24" s="65" t="e">
        <f t="shared" si="4"/>
        <v>#REF!</v>
      </c>
      <c r="AL24" s="65" t="e">
        <f t="shared" si="4"/>
        <v>#REF!</v>
      </c>
      <c r="AM24" s="66">
        <v>0</v>
      </c>
      <c r="AN24" s="65">
        <v>0</v>
      </c>
      <c r="AO24" s="65">
        <v>0</v>
      </c>
      <c r="AP24" s="65">
        <v>0</v>
      </c>
      <c r="AQ24" s="65">
        <v>0</v>
      </c>
      <c r="AR24" s="65">
        <v>0</v>
      </c>
      <c r="AS24" s="67">
        <v>0</v>
      </c>
      <c r="AV24" s="169"/>
    </row>
    <row r="25" spans="1:64" ht="15" customHeight="1">
      <c r="A25" s="54"/>
      <c r="B25" s="802"/>
      <c r="C25" s="63">
        <v>1500</v>
      </c>
      <c r="D25" s="64" t="e">
        <f>INT(((($F$7+$AK$2)+(D$22/1000*$F$15)+((D$22+100)*($C25+400)/1000000*$F$8))*$C$21+$F$5)*$AD$1)</f>
        <v>#REF!</v>
      </c>
      <c r="E25" s="65" t="e">
        <f t="shared" si="5"/>
        <v>#REF!</v>
      </c>
      <c r="F25" s="65" t="e">
        <f t="shared" si="5"/>
        <v>#REF!</v>
      </c>
      <c r="G25" s="65" t="e">
        <f t="shared" si="5"/>
        <v>#REF!</v>
      </c>
      <c r="H25" s="65" t="e">
        <f t="shared" si="5"/>
        <v>#REF!</v>
      </c>
      <c r="I25" s="65" t="e">
        <f t="shared" ref="I25:O25" si="7">INT(((($F$7+$AK$3)+(I$22/1000*$F$15)+((I$22+100)*($C25+400)/1000000*$F$8))*$C$21+$F$5)*$C$20)</f>
        <v>#REF!</v>
      </c>
      <c r="J25" s="65" t="e">
        <f t="shared" si="7"/>
        <v>#REF!</v>
      </c>
      <c r="K25" s="65" t="e">
        <f t="shared" si="7"/>
        <v>#REF!</v>
      </c>
      <c r="L25" s="65" t="e">
        <f t="shared" si="7"/>
        <v>#REF!</v>
      </c>
      <c r="M25" s="65" t="e">
        <f t="shared" si="7"/>
        <v>#REF!</v>
      </c>
      <c r="N25" s="65" t="e">
        <f t="shared" si="7"/>
        <v>#REF!</v>
      </c>
      <c r="O25" s="65" t="e">
        <f t="shared" si="7"/>
        <v>#REF!</v>
      </c>
      <c r="P25" s="548" t="e">
        <f t="shared" ref="P25:V26" si="8">INT(((($F$7+$AK$4+$S$6)+(P$22/1000*($F$15+$AA$5))+((P$22+100)*($C25+400)/1000000*$F$8))*$C$21+$F$5)*$C$20)</f>
        <v>#REF!</v>
      </c>
      <c r="Q25" s="549" t="e">
        <f t="shared" si="8"/>
        <v>#REF!</v>
      </c>
      <c r="R25" s="549" t="e">
        <f t="shared" si="8"/>
        <v>#REF!</v>
      </c>
      <c r="S25" s="549" t="e">
        <f t="shared" si="8"/>
        <v>#REF!</v>
      </c>
      <c r="T25" s="549" t="e">
        <f t="shared" si="8"/>
        <v>#REF!</v>
      </c>
      <c r="U25" s="549" t="e">
        <f t="shared" si="8"/>
        <v>#REF!</v>
      </c>
      <c r="V25" s="550" t="e">
        <f t="shared" si="8"/>
        <v>#REF!</v>
      </c>
      <c r="Z25" s="63">
        <v>1500</v>
      </c>
      <c r="AA25" s="64" t="e">
        <f t="shared" si="6"/>
        <v>#REF!</v>
      </c>
      <c r="AB25" s="65" t="e">
        <f t="shared" si="4"/>
        <v>#REF!</v>
      </c>
      <c r="AC25" s="65" t="e">
        <f t="shared" si="4"/>
        <v>#REF!</v>
      </c>
      <c r="AD25" s="65" t="e">
        <f t="shared" si="4"/>
        <v>#REF!</v>
      </c>
      <c r="AE25" s="65" t="e">
        <f t="shared" si="4"/>
        <v>#REF!</v>
      </c>
      <c r="AF25" s="65" t="e">
        <f t="shared" si="4"/>
        <v>#REF!</v>
      </c>
      <c r="AG25" s="65" t="e">
        <f t="shared" si="4"/>
        <v>#REF!</v>
      </c>
      <c r="AH25" s="65" t="e">
        <f t="shared" si="4"/>
        <v>#REF!</v>
      </c>
      <c r="AI25" s="65" t="e">
        <f t="shared" si="4"/>
        <v>#REF!</v>
      </c>
      <c r="AJ25" s="65" t="e">
        <f t="shared" si="4"/>
        <v>#REF!</v>
      </c>
      <c r="AK25" s="65" t="e">
        <f t="shared" si="4"/>
        <v>#REF!</v>
      </c>
      <c r="AL25" s="65" t="e">
        <f t="shared" si="4"/>
        <v>#REF!</v>
      </c>
      <c r="AM25" s="66">
        <v>0</v>
      </c>
      <c r="AN25" s="65">
        <v>0</v>
      </c>
      <c r="AO25" s="65">
        <v>0</v>
      </c>
      <c r="AP25" s="65">
        <v>0</v>
      </c>
      <c r="AQ25" s="65">
        <v>0</v>
      </c>
      <c r="AR25" s="65">
        <v>0</v>
      </c>
      <c r="AS25" s="67">
        <v>0</v>
      </c>
      <c r="AV25" s="169"/>
      <c r="AW25" s="169"/>
      <c r="AX25" s="574"/>
      <c r="AY25" s="574"/>
    </row>
    <row r="26" spans="1:64" ht="15" customHeight="1">
      <c r="A26" s="54"/>
      <c r="B26" s="802"/>
      <c r="C26" s="63">
        <v>1800</v>
      </c>
      <c r="D26" s="64" t="e">
        <f t="shared" ref="D26:D30" si="9">INT(((($F$7+$AK$2)+(D$22/1000*$F$15)+((D$22+100)*($C26+400)/1000000*$F$8))*$C$21+$F$5)*$AD$1)</f>
        <v>#REF!</v>
      </c>
      <c r="E26" s="65" t="e">
        <f t="shared" si="5"/>
        <v>#REF!</v>
      </c>
      <c r="F26" s="65" t="e">
        <f t="shared" si="5"/>
        <v>#REF!</v>
      </c>
      <c r="G26" s="65" t="e">
        <f t="shared" si="5"/>
        <v>#REF!</v>
      </c>
      <c r="H26" s="65" t="e">
        <f t="shared" si="5"/>
        <v>#REF!</v>
      </c>
      <c r="I26" s="69" t="e">
        <f t="shared" ref="I26:O27" si="10">INT(((($F$7+$AK$4)+(I$22/1000*$F$15)+((I$22+100)*($C26+400)/1000000*$F$8))*$C$21+$F$5)*$C$20)</f>
        <v>#REF!</v>
      </c>
      <c r="J26" s="69" t="e">
        <f t="shared" si="10"/>
        <v>#REF!</v>
      </c>
      <c r="K26" s="69" t="e">
        <f t="shared" si="10"/>
        <v>#REF!</v>
      </c>
      <c r="L26" s="69" t="e">
        <f t="shared" si="10"/>
        <v>#REF!</v>
      </c>
      <c r="M26" s="69" t="e">
        <f t="shared" si="10"/>
        <v>#REF!</v>
      </c>
      <c r="N26" s="69" t="e">
        <f t="shared" si="10"/>
        <v>#REF!</v>
      </c>
      <c r="O26" s="69" t="e">
        <f t="shared" si="10"/>
        <v>#REF!</v>
      </c>
      <c r="P26" s="548" t="e">
        <f t="shared" si="8"/>
        <v>#REF!</v>
      </c>
      <c r="Q26" s="551" t="e">
        <f t="shared" si="8"/>
        <v>#REF!</v>
      </c>
      <c r="R26" s="551" t="e">
        <f t="shared" si="8"/>
        <v>#REF!</v>
      </c>
      <c r="S26" s="551" t="e">
        <f t="shared" si="8"/>
        <v>#REF!</v>
      </c>
      <c r="T26" s="551" t="e">
        <f t="shared" si="8"/>
        <v>#REF!</v>
      </c>
      <c r="U26" s="551" t="e">
        <f t="shared" si="8"/>
        <v>#REF!</v>
      </c>
      <c r="V26" s="552" t="e">
        <f t="shared" si="8"/>
        <v>#REF!</v>
      </c>
      <c r="Z26" s="63">
        <v>1800</v>
      </c>
      <c r="AA26" s="68" t="e">
        <f t="shared" si="6"/>
        <v>#REF!</v>
      </c>
      <c r="AB26" s="69" t="e">
        <f t="shared" si="4"/>
        <v>#REF!</v>
      </c>
      <c r="AC26" s="69" t="e">
        <f t="shared" si="4"/>
        <v>#REF!</v>
      </c>
      <c r="AD26" s="69" t="e">
        <f t="shared" si="4"/>
        <v>#REF!</v>
      </c>
      <c r="AE26" s="69" t="e">
        <f t="shared" si="4"/>
        <v>#REF!</v>
      </c>
      <c r="AF26" s="69" t="e">
        <f t="shared" si="4"/>
        <v>#REF!</v>
      </c>
      <c r="AG26" s="69" t="e">
        <f t="shared" si="4"/>
        <v>#REF!</v>
      </c>
      <c r="AH26" s="69" t="e">
        <f t="shared" si="4"/>
        <v>#REF!</v>
      </c>
      <c r="AI26" s="69" t="e">
        <f t="shared" si="4"/>
        <v>#REF!</v>
      </c>
      <c r="AJ26" s="69" t="e">
        <f t="shared" si="4"/>
        <v>#REF!</v>
      </c>
      <c r="AK26" s="69" t="e">
        <f t="shared" si="4"/>
        <v>#REF!</v>
      </c>
      <c r="AL26" s="69" t="e">
        <f t="shared" si="4"/>
        <v>#REF!</v>
      </c>
      <c r="AM26" s="66">
        <v>0</v>
      </c>
      <c r="AN26" s="69">
        <v>0</v>
      </c>
      <c r="AO26" s="69">
        <v>0</v>
      </c>
      <c r="AP26" s="69">
        <v>0</v>
      </c>
      <c r="AQ26" s="69">
        <v>0</v>
      </c>
      <c r="AR26" s="69">
        <v>0</v>
      </c>
      <c r="AS26" s="70">
        <v>0</v>
      </c>
    </row>
    <row r="27" spans="1:64" ht="15" customHeight="1">
      <c r="A27" s="54"/>
      <c r="B27" s="802"/>
      <c r="C27" s="60">
        <v>2100</v>
      </c>
      <c r="D27" s="64" t="e">
        <f t="shared" si="9"/>
        <v>#REF!</v>
      </c>
      <c r="E27" s="65" t="e">
        <f t="shared" si="5"/>
        <v>#REF!</v>
      </c>
      <c r="F27" s="65" t="e">
        <f t="shared" si="5"/>
        <v>#REF!</v>
      </c>
      <c r="G27" s="65" t="e">
        <f t="shared" si="5"/>
        <v>#REF!</v>
      </c>
      <c r="H27" s="65" t="e">
        <f t="shared" si="5"/>
        <v>#REF!</v>
      </c>
      <c r="I27" s="65" t="e">
        <f t="shared" si="10"/>
        <v>#REF!</v>
      </c>
      <c r="J27" s="65" t="e">
        <f t="shared" si="10"/>
        <v>#REF!</v>
      </c>
      <c r="K27" s="65" t="e">
        <f t="shared" si="10"/>
        <v>#REF!</v>
      </c>
      <c r="L27" s="65" t="e">
        <f t="shared" si="10"/>
        <v>#REF!</v>
      </c>
      <c r="M27" s="65" t="e">
        <f t="shared" si="10"/>
        <v>#REF!</v>
      </c>
      <c r="N27" s="65" t="e">
        <f t="shared" si="10"/>
        <v>#REF!</v>
      </c>
      <c r="O27" s="65" t="e">
        <f t="shared" si="10"/>
        <v>#REF!</v>
      </c>
      <c r="P27" s="553" t="e">
        <f t="shared" ref="P27:V28" si="11">INT(((($F$7+$AK$5+$S$6)+(P$22/1000*($F$15+$AA$5))+((P$22+100)*($C27+400)/1000000*$F$8))*$C$21+$F$5)*$C$20)</f>
        <v>#REF!</v>
      </c>
      <c r="Q27" s="549" t="e">
        <f t="shared" si="11"/>
        <v>#REF!</v>
      </c>
      <c r="R27" s="549" t="e">
        <f t="shared" si="11"/>
        <v>#REF!</v>
      </c>
      <c r="S27" s="549" t="e">
        <f t="shared" si="11"/>
        <v>#REF!</v>
      </c>
      <c r="T27" s="549" t="e">
        <f t="shared" si="11"/>
        <v>#REF!</v>
      </c>
      <c r="U27" s="549" t="e">
        <f t="shared" si="11"/>
        <v>#REF!</v>
      </c>
      <c r="V27" s="550" t="e">
        <f t="shared" si="11"/>
        <v>#REF!</v>
      </c>
      <c r="Z27" s="60">
        <v>2100</v>
      </c>
      <c r="AA27" s="64" t="e">
        <f t="shared" si="6"/>
        <v>#REF!</v>
      </c>
      <c r="AB27" s="65" t="e">
        <f t="shared" si="4"/>
        <v>#REF!</v>
      </c>
      <c r="AC27" s="65" t="e">
        <f t="shared" si="4"/>
        <v>#REF!</v>
      </c>
      <c r="AD27" s="65" t="e">
        <f t="shared" si="4"/>
        <v>#REF!</v>
      </c>
      <c r="AE27" s="65" t="e">
        <f t="shared" si="4"/>
        <v>#REF!</v>
      </c>
      <c r="AF27" s="65" t="e">
        <f t="shared" si="4"/>
        <v>#REF!</v>
      </c>
      <c r="AG27" s="65" t="e">
        <f t="shared" si="4"/>
        <v>#REF!</v>
      </c>
      <c r="AH27" s="65" t="e">
        <f t="shared" si="4"/>
        <v>#REF!</v>
      </c>
      <c r="AI27" s="65" t="e">
        <f t="shared" si="4"/>
        <v>#REF!</v>
      </c>
      <c r="AJ27" s="65" t="e">
        <f t="shared" si="4"/>
        <v>#REF!</v>
      </c>
      <c r="AK27" s="65" t="e">
        <f t="shared" si="4"/>
        <v>#REF!</v>
      </c>
      <c r="AL27" s="65" t="e">
        <f t="shared" si="4"/>
        <v>#REF!</v>
      </c>
      <c r="AM27" s="71">
        <v>0</v>
      </c>
      <c r="AN27" s="65">
        <v>0</v>
      </c>
      <c r="AO27" s="65">
        <v>0</v>
      </c>
      <c r="AP27" s="65">
        <v>0</v>
      </c>
      <c r="AQ27" s="65">
        <v>0</v>
      </c>
      <c r="AR27" s="65">
        <v>0</v>
      </c>
      <c r="AS27" s="67">
        <v>0</v>
      </c>
    </row>
    <row r="28" spans="1:64" ht="15" customHeight="1" thickBot="1">
      <c r="A28" s="54"/>
      <c r="B28" s="802"/>
      <c r="C28" s="63">
        <v>2400</v>
      </c>
      <c r="D28" s="64" t="e">
        <f t="shared" si="9"/>
        <v>#REF!</v>
      </c>
      <c r="E28" s="65" t="e">
        <f t="shared" si="5"/>
        <v>#REF!</v>
      </c>
      <c r="F28" s="65" t="e">
        <f t="shared" si="5"/>
        <v>#REF!</v>
      </c>
      <c r="G28" s="65" t="e">
        <f t="shared" si="5"/>
        <v>#REF!</v>
      </c>
      <c r="H28" s="65" t="e">
        <f t="shared" si="5"/>
        <v>#REF!</v>
      </c>
      <c r="I28" s="65" t="e">
        <f t="shared" ref="I28:O28" si="12">INT(((($F$7+$AK$5)+(I$22/1000*$F$15)+((I$22+100)*($C28+400)/1000000*$F$8))*$C$21+$F$5)*$C$20)</f>
        <v>#REF!</v>
      </c>
      <c r="J28" s="65" t="e">
        <f t="shared" si="12"/>
        <v>#REF!</v>
      </c>
      <c r="K28" s="65" t="e">
        <f t="shared" si="12"/>
        <v>#REF!</v>
      </c>
      <c r="L28" s="65" t="e">
        <f t="shared" si="12"/>
        <v>#REF!</v>
      </c>
      <c r="M28" s="65" t="e">
        <f t="shared" si="12"/>
        <v>#REF!</v>
      </c>
      <c r="N28" s="65" t="e">
        <f t="shared" si="12"/>
        <v>#REF!</v>
      </c>
      <c r="O28" s="65" t="e">
        <f t="shared" si="12"/>
        <v>#REF!</v>
      </c>
      <c r="P28" s="548" t="e">
        <f t="shared" si="11"/>
        <v>#REF!</v>
      </c>
      <c r="Q28" s="549" t="e">
        <f t="shared" si="11"/>
        <v>#REF!</v>
      </c>
      <c r="R28" s="549" t="e">
        <f t="shared" si="11"/>
        <v>#REF!</v>
      </c>
      <c r="S28" s="549" t="e">
        <f t="shared" si="11"/>
        <v>#REF!</v>
      </c>
      <c r="T28" s="549" t="e">
        <f t="shared" si="11"/>
        <v>#REF!</v>
      </c>
      <c r="U28" s="549" t="e">
        <f t="shared" si="11"/>
        <v>#REF!</v>
      </c>
      <c r="V28" s="550" t="e">
        <f t="shared" si="11"/>
        <v>#REF!</v>
      </c>
      <c r="Z28" s="63">
        <v>2400</v>
      </c>
      <c r="AA28" s="64" t="e">
        <f t="shared" si="6"/>
        <v>#REF!</v>
      </c>
      <c r="AB28" s="65" t="e">
        <f t="shared" si="4"/>
        <v>#REF!</v>
      </c>
      <c r="AC28" s="65" t="e">
        <f t="shared" si="4"/>
        <v>#REF!</v>
      </c>
      <c r="AD28" s="65" t="e">
        <f t="shared" si="4"/>
        <v>#REF!</v>
      </c>
      <c r="AE28" s="65" t="e">
        <f t="shared" si="4"/>
        <v>#REF!</v>
      </c>
      <c r="AF28" s="65" t="e">
        <f t="shared" si="4"/>
        <v>#REF!</v>
      </c>
      <c r="AG28" s="65" t="e">
        <f t="shared" si="4"/>
        <v>#REF!</v>
      </c>
      <c r="AH28" s="65" t="e">
        <f t="shared" si="4"/>
        <v>#REF!</v>
      </c>
      <c r="AI28" s="65" t="e">
        <f t="shared" si="4"/>
        <v>#REF!</v>
      </c>
      <c r="AJ28" s="65" t="e">
        <f t="shared" si="4"/>
        <v>#REF!</v>
      </c>
      <c r="AK28" s="65" t="e">
        <f t="shared" si="4"/>
        <v>#REF!</v>
      </c>
      <c r="AL28" s="65" t="e">
        <f t="shared" si="4"/>
        <v>#REF!</v>
      </c>
      <c r="AM28" s="66">
        <v>0</v>
      </c>
      <c r="AN28" s="65">
        <v>0</v>
      </c>
      <c r="AO28" s="65">
        <v>0</v>
      </c>
      <c r="AP28" s="65">
        <v>0</v>
      </c>
      <c r="AQ28" s="65">
        <v>0</v>
      </c>
      <c r="AR28" s="65">
        <v>0</v>
      </c>
      <c r="AS28" s="67">
        <v>0</v>
      </c>
      <c r="AW28" s="1" t="s">
        <v>784</v>
      </c>
      <c r="BH28" s="255" t="s">
        <v>785</v>
      </c>
    </row>
    <row r="29" spans="1:64" ht="15" customHeight="1">
      <c r="A29" s="54"/>
      <c r="B29" s="802"/>
      <c r="C29" s="63">
        <v>2700</v>
      </c>
      <c r="D29" s="64" t="e">
        <f t="shared" si="9"/>
        <v>#REF!</v>
      </c>
      <c r="E29" s="65" t="e">
        <f t="shared" si="5"/>
        <v>#REF!</v>
      </c>
      <c r="F29" s="65" t="e">
        <f t="shared" si="5"/>
        <v>#REF!</v>
      </c>
      <c r="G29" s="65" t="e">
        <f t="shared" si="5"/>
        <v>#REF!</v>
      </c>
      <c r="H29" s="65" t="e">
        <f t="shared" si="5"/>
        <v>#REF!</v>
      </c>
      <c r="I29" s="65" t="e">
        <f t="shared" ref="I29:I30" si="13">INT(((($F$7+$AK$6)+(I$22/1000*$F$15)+((I$22+100)*($C29+400)/1000000*$F$8))*$C$21+$F$5)*$C$20)</f>
        <v>#REF!</v>
      </c>
      <c r="J29" s="528" t="e">
        <f t="shared" ref="J29:M30" si="14">INT(((($F$7+$AK$6+$S$6)+(J$22/1000*$F$15)+((J$22+100)*($C29+400)/1000000*$F$8))*$C$21+$F$5)*$C$20)</f>
        <v>#REF!</v>
      </c>
      <c r="K29" s="529" t="e">
        <f t="shared" si="14"/>
        <v>#REF!</v>
      </c>
      <c r="L29" s="529" t="e">
        <f t="shared" si="14"/>
        <v>#REF!</v>
      </c>
      <c r="M29" s="530" t="e">
        <f t="shared" si="14"/>
        <v>#REF!</v>
      </c>
      <c r="N29" s="780" t="e">
        <f t="shared" ref="N29:V30" si="15">INT(((($F$7+$AK$6+$S$6)+(N$22/1000*($F$15+$AA$5))+((N$22+100)*($C29+400)/1000000*$F$8))*$C$21+$F$5)*$C$20)</f>
        <v>#REF!</v>
      </c>
      <c r="O29" s="547" t="e">
        <f t="shared" si="15"/>
        <v>#REF!</v>
      </c>
      <c r="P29" s="549" t="e">
        <f t="shared" si="15"/>
        <v>#REF!</v>
      </c>
      <c r="Q29" s="549" t="e">
        <f t="shared" si="15"/>
        <v>#REF!</v>
      </c>
      <c r="R29" s="549" t="e">
        <f t="shared" si="15"/>
        <v>#REF!</v>
      </c>
      <c r="S29" s="549" t="e">
        <f t="shared" si="15"/>
        <v>#REF!</v>
      </c>
      <c r="T29" s="549" t="e">
        <f t="shared" si="15"/>
        <v>#REF!</v>
      </c>
      <c r="U29" s="549" t="e">
        <f t="shared" si="15"/>
        <v>#REF!</v>
      </c>
      <c r="V29" s="550" t="e">
        <f t="shared" si="15"/>
        <v>#REF!</v>
      </c>
      <c r="Z29" s="63">
        <v>2700</v>
      </c>
      <c r="AA29" s="64" t="e">
        <f t="shared" si="6"/>
        <v>#REF!</v>
      </c>
      <c r="AB29" s="65" t="e">
        <f t="shared" si="4"/>
        <v>#REF!</v>
      </c>
      <c r="AC29" s="65" t="e">
        <f t="shared" si="4"/>
        <v>#REF!</v>
      </c>
      <c r="AD29" s="65" t="e">
        <f t="shared" si="4"/>
        <v>#REF!</v>
      </c>
      <c r="AE29" s="65" t="e">
        <f t="shared" si="4"/>
        <v>#REF!</v>
      </c>
      <c r="AF29" s="65" t="e">
        <f t="shared" si="4"/>
        <v>#REF!</v>
      </c>
      <c r="AG29" s="72" t="e">
        <f>INT((((AG$22/1000*$AA$5))*$C$21+$F$5)*$C$20)</f>
        <v>#REF!</v>
      </c>
      <c r="AH29" s="73" t="e">
        <f t="shared" ref="AH29:AJ30" si="16">INT((((AH$22/1000*$AA$5))*$C$21+$F$5)*$C$20)</f>
        <v>#REF!</v>
      </c>
      <c r="AI29" s="73" t="e">
        <f t="shared" si="16"/>
        <v>#REF!</v>
      </c>
      <c r="AJ29" s="74" t="e">
        <f t="shared" si="16"/>
        <v>#REF!</v>
      </c>
      <c r="AK29" s="523">
        <v>0</v>
      </c>
      <c r="AL29" s="61">
        <v>0</v>
      </c>
      <c r="AM29" s="65">
        <v>0</v>
      </c>
      <c r="AN29" s="65">
        <v>0</v>
      </c>
      <c r="AO29" s="65">
        <v>0</v>
      </c>
      <c r="AP29" s="65">
        <v>0</v>
      </c>
      <c r="AQ29" s="65">
        <v>0</v>
      </c>
      <c r="AR29" s="65">
        <v>0</v>
      </c>
      <c r="AS29" s="67">
        <v>0</v>
      </c>
      <c r="AW29" s="571"/>
      <c r="AX29" s="576"/>
      <c r="AY29" s="576"/>
      <c r="AZ29" s="576"/>
      <c r="BA29" s="577"/>
      <c r="BH29" s="578"/>
      <c r="BI29" s="576"/>
      <c r="BJ29" s="576"/>
      <c r="BK29" s="576"/>
      <c r="BL29" s="577"/>
    </row>
    <row r="30" spans="1:64" ht="15" customHeight="1" thickBot="1">
      <c r="A30" s="54"/>
      <c r="B30" s="802"/>
      <c r="C30" s="63">
        <v>3000</v>
      </c>
      <c r="D30" s="64" t="e">
        <f t="shared" si="9"/>
        <v>#REF!</v>
      </c>
      <c r="E30" s="65" t="e">
        <f t="shared" si="5"/>
        <v>#REF!</v>
      </c>
      <c r="F30" s="65" t="e">
        <f t="shared" si="5"/>
        <v>#REF!</v>
      </c>
      <c r="G30" s="65" t="e">
        <f t="shared" si="5"/>
        <v>#REF!</v>
      </c>
      <c r="H30" s="65" t="e">
        <f t="shared" si="5"/>
        <v>#REF!</v>
      </c>
      <c r="I30" s="76" t="e">
        <f t="shared" si="13"/>
        <v>#REF!</v>
      </c>
      <c r="J30" s="531" t="e">
        <f t="shared" si="14"/>
        <v>#REF!</v>
      </c>
      <c r="K30" s="532" t="e">
        <f t="shared" si="14"/>
        <v>#REF!</v>
      </c>
      <c r="L30" s="532" t="e">
        <f t="shared" si="14"/>
        <v>#REF!</v>
      </c>
      <c r="M30" s="533" t="e">
        <f t="shared" si="14"/>
        <v>#REF!</v>
      </c>
      <c r="N30" s="558" t="e">
        <f t="shared" si="15"/>
        <v>#REF!</v>
      </c>
      <c r="O30" s="554" t="e">
        <f t="shared" si="15"/>
        <v>#REF!</v>
      </c>
      <c r="P30" s="554" t="e">
        <f t="shared" si="15"/>
        <v>#REF!</v>
      </c>
      <c r="Q30" s="554" t="e">
        <f t="shared" si="15"/>
        <v>#REF!</v>
      </c>
      <c r="R30" s="554" t="e">
        <f t="shared" si="15"/>
        <v>#REF!</v>
      </c>
      <c r="S30" s="554" t="e">
        <f t="shared" si="15"/>
        <v>#REF!</v>
      </c>
      <c r="T30" s="554" t="e">
        <f t="shared" si="15"/>
        <v>#REF!</v>
      </c>
      <c r="U30" s="554" t="e">
        <f t="shared" si="15"/>
        <v>#REF!</v>
      </c>
      <c r="V30" s="555" t="e">
        <f t="shared" si="15"/>
        <v>#REF!</v>
      </c>
      <c r="Z30" s="63">
        <v>3000</v>
      </c>
      <c r="AA30" s="75" t="e">
        <f t="shared" si="6"/>
        <v>#REF!</v>
      </c>
      <c r="AB30" s="76" t="e">
        <f t="shared" si="4"/>
        <v>#REF!</v>
      </c>
      <c r="AC30" s="76" t="e">
        <f t="shared" si="4"/>
        <v>#REF!</v>
      </c>
      <c r="AD30" s="76" t="e">
        <f t="shared" si="4"/>
        <v>#REF!</v>
      </c>
      <c r="AE30" s="76" t="e">
        <f t="shared" si="4"/>
        <v>#REF!</v>
      </c>
      <c r="AF30" s="76" t="e">
        <f t="shared" si="4"/>
        <v>#REF!</v>
      </c>
      <c r="AG30" s="77" t="e">
        <f>INT((((AG$22/1000*$AA$5))*$C$21+$F$5)*$C$20)</f>
        <v>#REF!</v>
      </c>
      <c r="AH30" s="76" t="e">
        <f t="shared" si="16"/>
        <v>#REF!</v>
      </c>
      <c r="AI30" s="76" t="e">
        <f t="shared" si="16"/>
        <v>#REF!</v>
      </c>
      <c r="AJ30" s="78" t="e">
        <f t="shared" si="16"/>
        <v>#REF!</v>
      </c>
      <c r="AK30" s="75">
        <v>0</v>
      </c>
      <c r="AL30" s="76">
        <v>0</v>
      </c>
      <c r="AM30" s="76">
        <v>0</v>
      </c>
      <c r="AN30" s="76">
        <v>0</v>
      </c>
      <c r="AO30" s="76">
        <v>0</v>
      </c>
      <c r="AP30" s="76">
        <v>0</v>
      </c>
      <c r="AQ30" s="76">
        <v>0</v>
      </c>
      <c r="AR30" s="76">
        <v>0</v>
      </c>
      <c r="AS30" s="78">
        <v>0</v>
      </c>
      <c r="AW30" s="572" t="s">
        <v>786</v>
      </c>
      <c r="AX30" s="579">
        <f>Components!I103</f>
        <v>26.41745689655173</v>
      </c>
      <c r="AY30" s="255" t="s">
        <v>787</v>
      </c>
      <c r="AZ30" s="255">
        <v>1</v>
      </c>
      <c r="BA30" s="592">
        <f>AX30*AZ30</f>
        <v>26.41745689655173</v>
      </c>
      <c r="BB30" s="255">
        <f>SUM(BA30*0.03)</f>
        <v>0.79252370689655183</v>
      </c>
      <c r="BH30" s="581" t="s">
        <v>788</v>
      </c>
      <c r="BJ30" s="582">
        <f>Components!I107</f>
        <v>8.4135775862068982</v>
      </c>
      <c r="BK30" s="255">
        <v>2</v>
      </c>
      <c r="BL30" s="580">
        <f>BJ30*BK30</f>
        <v>16.827155172413796</v>
      </c>
    </row>
    <row r="31" spans="1:64" ht="14.1" customHeight="1">
      <c r="A31" s="54"/>
      <c r="B31" s="79"/>
      <c r="D31" s="80"/>
      <c r="E31" s="80"/>
      <c r="F31" s="80"/>
      <c r="G31" s="80"/>
      <c r="H31" s="81"/>
      <c r="I31" s="80"/>
      <c r="J31" s="534" t="s">
        <v>789</v>
      </c>
      <c r="K31" s="535"/>
      <c r="L31" s="534"/>
      <c r="M31" s="536"/>
      <c r="N31" s="556"/>
      <c r="O31" s="556" t="s">
        <v>790</v>
      </c>
      <c r="P31" s="556"/>
      <c r="Q31" s="556"/>
      <c r="R31" s="556"/>
      <c r="S31" s="556"/>
      <c r="T31" s="557"/>
      <c r="U31" s="556"/>
      <c r="V31" s="556"/>
      <c r="AW31" s="572" t="s">
        <v>791</v>
      </c>
      <c r="AX31" s="582">
        <f>Components!I115</f>
        <v>7.2721551724137932</v>
      </c>
      <c r="AY31" s="255">
        <v>-2.48</v>
      </c>
      <c r="AZ31" s="255">
        <v>1</v>
      </c>
      <c r="BA31" s="593">
        <f>AX31+AY31</f>
        <v>4.7921551724137927</v>
      </c>
      <c r="BH31" s="581" t="s">
        <v>792</v>
      </c>
      <c r="BJ31" s="582">
        <f>Components!H129</f>
        <v>0.580125</v>
      </c>
      <c r="BK31" s="255">
        <v>2</v>
      </c>
      <c r="BL31" s="580">
        <f t="shared" ref="BL31" si="17">BJ31*BK31</f>
        <v>1.16025</v>
      </c>
    </row>
    <row r="32" spans="1:64" ht="20.100000000000001" customHeight="1">
      <c r="A32" s="54"/>
      <c r="B32" s="52"/>
      <c r="C32" s="53"/>
      <c r="D32" s="803" t="s">
        <v>40</v>
      </c>
      <c r="E32" s="803"/>
      <c r="F32" s="803"/>
      <c r="G32" s="803"/>
      <c r="H32" s="803"/>
      <c r="I32" s="803"/>
      <c r="J32" s="803"/>
      <c r="K32" s="803"/>
      <c r="L32" s="803"/>
      <c r="M32" s="803"/>
      <c r="N32" s="803"/>
      <c r="O32" s="803"/>
      <c r="P32" s="803"/>
      <c r="Q32" s="803"/>
      <c r="R32" s="803"/>
      <c r="S32" s="803"/>
      <c r="T32" s="803"/>
      <c r="U32" s="803"/>
      <c r="V32" s="803"/>
      <c r="AW32" s="572" t="s">
        <v>793</v>
      </c>
      <c r="AX32" s="582">
        <f>Components!H130</f>
        <v>0.75075000000000003</v>
      </c>
      <c r="AY32" s="255" t="s">
        <v>787</v>
      </c>
      <c r="AZ32" s="255">
        <v>1</v>
      </c>
      <c r="BA32" s="580">
        <f t="shared" ref="BA32" si="18">AX32*AZ32</f>
        <v>0.75075000000000003</v>
      </c>
      <c r="BH32" s="581"/>
      <c r="BL32" s="580"/>
    </row>
    <row r="33" spans="1:64" ht="20.100000000000001" customHeight="1">
      <c r="A33" s="54"/>
      <c r="B33" s="52"/>
      <c r="C33" s="53"/>
      <c r="D33" s="825" t="s">
        <v>79</v>
      </c>
      <c r="E33" s="825"/>
      <c r="F33" s="825"/>
      <c r="G33" s="825"/>
      <c r="H33" s="825"/>
      <c r="I33" s="825"/>
      <c r="J33" s="825"/>
      <c r="K33" s="825"/>
      <c r="L33" s="825"/>
      <c r="M33" s="825"/>
      <c r="N33" s="825"/>
      <c r="O33" s="825"/>
      <c r="P33" s="825"/>
      <c r="Q33" s="825"/>
      <c r="R33" s="825"/>
      <c r="S33" s="825"/>
      <c r="T33" s="825"/>
      <c r="U33" s="825"/>
      <c r="V33" s="825"/>
      <c r="Z33" s="98" t="s">
        <v>124</v>
      </c>
      <c r="AA33" s="98" t="s">
        <v>125</v>
      </c>
      <c r="AW33" s="572"/>
      <c r="BA33" s="580"/>
      <c r="BH33" s="581" t="s">
        <v>794</v>
      </c>
      <c r="BL33" s="580" cm="1">
        <f t="array" ref="BL33">SUM(BL30:BL31*0.03)</f>
        <v>0.53962215517241385</v>
      </c>
    </row>
    <row r="34" spans="1:64" ht="15" customHeight="1" thickBot="1">
      <c r="A34" s="54"/>
      <c r="B34" s="54"/>
      <c r="C34" s="55"/>
      <c r="D34" s="56">
        <v>600</v>
      </c>
      <c r="E34" s="57">
        <v>750</v>
      </c>
      <c r="F34" s="56">
        <v>900</v>
      </c>
      <c r="G34" s="57">
        <v>1050</v>
      </c>
      <c r="H34" s="56">
        <v>1200</v>
      </c>
      <c r="I34" s="57">
        <v>1350</v>
      </c>
      <c r="J34" s="56">
        <v>1500</v>
      </c>
      <c r="K34" s="57">
        <v>1650</v>
      </c>
      <c r="L34" s="56">
        <v>1800</v>
      </c>
      <c r="M34" s="57">
        <v>1950</v>
      </c>
      <c r="N34" s="56">
        <v>2100</v>
      </c>
      <c r="O34" s="58">
        <v>2250</v>
      </c>
      <c r="P34" s="59">
        <v>2400</v>
      </c>
      <c r="Q34" s="57">
        <v>2550</v>
      </c>
      <c r="R34" s="56">
        <v>2700</v>
      </c>
      <c r="S34" s="57">
        <v>2850</v>
      </c>
      <c r="T34" s="56">
        <v>3000</v>
      </c>
      <c r="U34" s="57">
        <v>3150</v>
      </c>
      <c r="V34" s="57">
        <v>3200</v>
      </c>
      <c r="AW34" s="572" t="s">
        <v>794</v>
      </c>
      <c r="BA34" s="580">
        <f>SUM(BA30:BA32)*0.03</f>
        <v>0.95881086206896571</v>
      </c>
      <c r="BH34" s="581"/>
      <c r="BL34" s="583">
        <f>SUM(BL30:BL33)</f>
        <v>18.527027327586211</v>
      </c>
    </row>
    <row r="35" spans="1:64" ht="15" customHeight="1">
      <c r="A35" s="54"/>
      <c r="B35" s="802" t="s">
        <v>82</v>
      </c>
      <c r="C35" s="60">
        <v>900</v>
      </c>
      <c r="D35" s="523" t="e">
        <f>INT(((($F$7+$AK$2)+(D$22/1000*$F$15)+((D$22+100)*($C35+400)/1000000*$F$9))*$C$21+$F$5)*$C$20)</f>
        <v>#REF!</v>
      </c>
      <c r="E35" s="61" t="e">
        <f t="shared" ref="D35:O36" si="19">INT(((($F$7+$AK$2)+(E$22/1000*$F$15)+((E$22+100)*($C35+400)/1000000*$F$9))*$C$21+$F$5)*$C$20)</f>
        <v>#REF!</v>
      </c>
      <c r="F35" s="61" t="e">
        <f t="shared" si="19"/>
        <v>#REF!</v>
      </c>
      <c r="G35" s="61" t="e">
        <f t="shared" si="19"/>
        <v>#REF!</v>
      </c>
      <c r="H35" s="61" t="e">
        <f t="shared" si="19"/>
        <v>#REF!</v>
      </c>
      <c r="I35" s="61" t="e">
        <f t="shared" si="19"/>
        <v>#REF!</v>
      </c>
      <c r="J35" s="61" t="e">
        <f t="shared" si="19"/>
        <v>#REF!</v>
      </c>
      <c r="K35" s="61" t="e">
        <f t="shared" si="19"/>
        <v>#REF!</v>
      </c>
      <c r="L35" s="61" t="e">
        <f t="shared" si="19"/>
        <v>#REF!</v>
      </c>
      <c r="M35" s="61" t="e">
        <f t="shared" si="19"/>
        <v>#REF!</v>
      </c>
      <c r="N35" s="61" t="e">
        <f t="shared" si="19"/>
        <v>#REF!</v>
      </c>
      <c r="O35" s="61" t="e">
        <f t="shared" si="19"/>
        <v>#REF!</v>
      </c>
      <c r="P35" s="546" t="e">
        <f t="shared" ref="P35:V36" si="20">INT(((($F$7+$AK$2+$S$6)+(P$22/1000*($F$15+$AA$5))+((P$22+100)*($C35+400)/1000000*$F$9))*$C$21+$F$5)*$C$20)</f>
        <v>#REF!</v>
      </c>
      <c r="Q35" s="547" t="e">
        <f t="shared" si="20"/>
        <v>#REF!</v>
      </c>
      <c r="R35" s="547" t="e">
        <f t="shared" si="20"/>
        <v>#REF!</v>
      </c>
      <c r="S35" s="547" t="e">
        <f t="shared" si="20"/>
        <v>#REF!</v>
      </c>
      <c r="T35" s="547" t="e">
        <f t="shared" si="20"/>
        <v>#REF!</v>
      </c>
      <c r="U35" s="547" t="e">
        <f t="shared" si="20"/>
        <v>#REF!</v>
      </c>
      <c r="V35" s="568" t="e">
        <f t="shared" si="20"/>
        <v>#REF!</v>
      </c>
      <c r="AE35" s="1" t="s">
        <v>127</v>
      </c>
      <c r="AW35" s="572"/>
      <c r="BA35" s="583">
        <f>SUM(BA30:BA34)</f>
        <v>32.919172931034488</v>
      </c>
      <c r="BH35" s="581"/>
      <c r="BL35" s="580"/>
    </row>
    <row r="36" spans="1:64" ht="15" customHeight="1" thickBot="1">
      <c r="A36" s="54"/>
      <c r="B36" s="802"/>
      <c r="C36" s="63">
        <v>1200</v>
      </c>
      <c r="D36" s="64" t="e">
        <f t="shared" si="19"/>
        <v>#REF!</v>
      </c>
      <c r="E36" s="65" t="e">
        <f t="shared" si="19"/>
        <v>#REF!</v>
      </c>
      <c r="F36" s="65" t="e">
        <f t="shared" si="19"/>
        <v>#REF!</v>
      </c>
      <c r="G36" s="65" t="e">
        <f t="shared" si="19"/>
        <v>#REF!</v>
      </c>
      <c r="H36" s="65" t="e">
        <f t="shared" si="19"/>
        <v>#REF!</v>
      </c>
      <c r="I36" s="65" t="e">
        <f t="shared" si="19"/>
        <v>#REF!</v>
      </c>
      <c r="J36" s="65" t="e">
        <f t="shared" si="19"/>
        <v>#REF!</v>
      </c>
      <c r="K36" s="65" t="e">
        <f t="shared" si="19"/>
        <v>#REF!</v>
      </c>
      <c r="L36" s="65" t="e">
        <f t="shared" si="19"/>
        <v>#REF!</v>
      </c>
      <c r="M36" s="65" t="e">
        <f t="shared" si="19"/>
        <v>#REF!</v>
      </c>
      <c r="N36" s="65" t="e">
        <f t="shared" si="19"/>
        <v>#REF!</v>
      </c>
      <c r="O36" s="65" t="e">
        <f t="shared" si="19"/>
        <v>#REF!</v>
      </c>
      <c r="P36" s="548" t="e">
        <f t="shared" si="20"/>
        <v>#REF!</v>
      </c>
      <c r="Q36" s="549" t="e">
        <f t="shared" si="20"/>
        <v>#REF!</v>
      </c>
      <c r="R36" s="549" t="e">
        <f t="shared" si="20"/>
        <v>#REF!</v>
      </c>
      <c r="S36" s="549" t="e">
        <f t="shared" si="20"/>
        <v>#REF!</v>
      </c>
      <c r="T36" s="549" t="e">
        <f t="shared" si="20"/>
        <v>#REF!</v>
      </c>
      <c r="U36" s="549" t="e">
        <f t="shared" si="20"/>
        <v>#REF!</v>
      </c>
      <c r="V36" s="550" t="e">
        <f t="shared" si="20"/>
        <v>#REF!</v>
      </c>
      <c r="Z36" s="55"/>
      <c r="AA36" s="56">
        <v>600</v>
      </c>
      <c r="AB36" s="57">
        <v>750</v>
      </c>
      <c r="AC36" s="56">
        <v>900</v>
      </c>
      <c r="AD36" s="57">
        <v>1050</v>
      </c>
      <c r="AE36" s="56">
        <v>1200</v>
      </c>
      <c r="AF36" s="57">
        <v>1350</v>
      </c>
      <c r="AG36" s="56">
        <v>1500</v>
      </c>
      <c r="AH36" s="57">
        <v>1650</v>
      </c>
      <c r="AI36" s="56">
        <v>1800</v>
      </c>
      <c r="AJ36" s="57">
        <v>1950</v>
      </c>
      <c r="AK36" s="56">
        <v>2100</v>
      </c>
      <c r="AL36" s="58">
        <v>2250</v>
      </c>
      <c r="AM36" s="59">
        <v>2400</v>
      </c>
      <c r="AN36" s="57">
        <v>2550</v>
      </c>
      <c r="AO36" s="56">
        <v>2700</v>
      </c>
      <c r="AP36" s="57">
        <v>2850</v>
      </c>
      <c r="AQ36" s="56">
        <v>3000</v>
      </c>
      <c r="AR36" s="57">
        <v>3150</v>
      </c>
      <c r="AS36" s="57">
        <v>3200</v>
      </c>
      <c r="AW36" s="572"/>
      <c r="BA36" s="580"/>
      <c r="BH36" s="581" t="s">
        <v>795</v>
      </c>
      <c r="BJ36" s="582">
        <f>Components!I111</f>
        <v>5.0795258620689658</v>
      </c>
      <c r="BK36" s="255">
        <v>2</v>
      </c>
      <c r="BL36" s="580">
        <f>BJ36*BK36</f>
        <v>10.159051724137932</v>
      </c>
    </row>
    <row r="37" spans="1:64" ht="15" customHeight="1" thickBot="1">
      <c r="A37" s="54"/>
      <c r="B37" s="802"/>
      <c r="C37" s="63">
        <v>1500</v>
      </c>
      <c r="D37" s="64" t="e">
        <f t="shared" ref="D37:O37" si="21">INT(((($F$7+$AK$3)+(D$22/1000*$F$15)+((D$22+100)*($C37+400)/1000000*$F$9))*$C$21+$F$5)*$C$20)</f>
        <v>#REF!</v>
      </c>
      <c r="E37" s="65" t="e">
        <f t="shared" si="21"/>
        <v>#REF!</v>
      </c>
      <c r="F37" s="65" t="e">
        <f t="shared" si="21"/>
        <v>#REF!</v>
      </c>
      <c r="G37" s="65" t="e">
        <f t="shared" si="21"/>
        <v>#REF!</v>
      </c>
      <c r="H37" s="65" t="e">
        <f t="shared" si="21"/>
        <v>#REF!</v>
      </c>
      <c r="I37" s="65" t="e">
        <f t="shared" si="21"/>
        <v>#REF!</v>
      </c>
      <c r="J37" s="65" t="e">
        <f t="shared" si="21"/>
        <v>#REF!</v>
      </c>
      <c r="K37" s="65" t="e">
        <f t="shared" si="21"/>
        <v>#REF!</v>
      </c>
      <c r="L37" s="65" t="e">
        <f t="shared" si="21"/>
        <v>#REF!</v>
      </c>
      <c r="M37" s="65" t="e">
        <f t="shared" si="21"/>
        <v>#REF!</v>
      </c>
      <c r="N37" s="65" t="e">
        <f t="shared" si="21"/>
        <v>#REF!</v>
      </c>
      <c r="O37" s="65" t="e">
        <f t="shared" si="21"/>
        <v>#REF!</v>
      </c>
      <c r="P37" s="548" t="e">
        <f t="shared" ref="P37:V38" si="22">INT(((($F$7+$AK$4+$S$6)+(P$22/1000*($F$15+$AA$5))+((P$22+100)*($C37+400)/1000000*$F$9))*$C$21+$F$5)*$C$20)</f>
        <v>#REF!</v>
      </c>
      <c r="Q37" s="549" t="e">
        <f t="shared" si="22"/>
        <v>#REF!</v>
      </c>
      <c r="R37" s="549" t="e">
        <f t="shared" si="22"/>
        <v>#REF!</v>
      </c>
      <c r="S37" s="549" t="e">
        <f t="shared" si="22"/>
        <v>#REF!</v>
      </c>
      <c r="T37" s="549" t="e">
        <f t="shared" si="22"/>
        <v>#REF!</v>
      </c>
      <c r="U37" s="549" t="e">
        <f t="shared" si="22"/>
        <v>#REF!</v>
      </c>
      <c r="V37" s="550" t="e">
        <f t="shared" si="22"/>
        <v>#REF!</v>
      </c>
      <c r="Z37" s="60">
        <v>900</v>
      </c>
      <c r="AA37" s="523" t="e">
        <f>INT(((($S$6)+(AA$22/1000*$AA$5))*$C$21+$F$5)*$C$20)-($N$3+$S$6)</f>
        <v>#REF!</v>
      </c>
      <c r="AB37" s="523" t="e">
        <f t="shared" ref="AB37:AL44" si="23">INT(((($S$6)+(AB$22/1000*$AA$5))*$C$21+$F$5)*$C$20)-($N$3+$S$6)</f>
        <v>#REF!</v>
      </c>
      <c r="AC37" s="523" t="e">
        <f t="shared" si="23"/>
        <v>#REF!</v>
      </c>
      <c r="AD37" s="523" t="e">
        <f t="shared" si="23"/>
        <v>#REF!</v>
      </c>
      <c r="AE37" s="523" t="e">
        <f t="shared" si="23"/>
        <v>#REF!</v>
      </c>
      <c r="AF37" s="523" t="e">
        <f t="shared" si="23"/>
        <v>#REF!</v>
      </c>
      <c r="AG37" s="523" t="e">
        <f t="shared" si="23"/>
        <v>#REF!</v>
      </c>
      <c r="AH37" s="523" t="e">
        <f t="shared" si="23"/>
        <v>#REF!</v>
      </c>
      <c r="AI37" s="523" t="e">
        <f t="shared" si="23"/>
        <v>#REF!</v>
      </c>
      <c r="AJ37" s="523" t="e">
        <f t="shared" si="23"/>
        <v>#REF!</v>
      </c>
      <c r="AK37" s="523" t="e">
        <f t="shared" si="23"/>
        <v>#REF!</v>
      </c>
      <c r="AL37" s="523" t="e">
        <f t="shared" si="23"/>
        <v>#REF!</v>
      </c>
      <c r="AM37" s="62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777">
        <v>0</v>
      </c>
      <c r="AW37" s="572" t="s">
        <v>796</v>
      </c>
      <c r="AX37" s="582">
        <f>Components!H126</f>
        <v>1.4332500000000001</v>
      </c>
      <c r="AZ37" s="255">
        <v>1</v>
      </c>
      <c r="BA37" s="580">
        <f>AX37*AZ37</f>
        <v>1.4332500000000001</v>
      </c>
      <c r="BH37" s="581"/>
      <c r="BL37" s="580"/>
    </row>
    <row r="38" spans="1:64" ht="15" customHeight="1" thickBot="1">
      <c r="A38" s="54"/>
      <c r="B38" s="802"/>
      <c r="C38" s="63">
        <v>1800</v>
      </c>
      <c r="D38" s="68" t="e">
        <f t="shared" ref="D38:O39" si="24">INT(((($F$7+$AK$4)+(D$22/1000*$F$15)+((D$22+100)*($C38+400)/1000000*$F$9))*$C$21+$F$5)*$C$20)</f>
        <v>#REF!</v>
      </c>
      <c r="E38" s="69" t="e">
        <f t="shared" si="24"/>
        <v>#REF!</v>
      </c>
      <c r="F38" s="69" t="e">
        <f t="shared" si="24"/>
        <v>#REF!</v>
      </c>
      <c r="G38" s="69" t="e">
        <f t="shared" si="24"/>
        <v>#REF!</v>
      </c>
      <c r="H38" s="69" t="e">
        <f t="shared" si="24"/>
        <v>#REF!</v>
      </c>
      <c r="I38" s="69" t="e">
        <f t="shared" si="24"/>
        <v>#REF!</v>
      </c>
      <c r="J38" s="69" t="e">
        <f t="shared" si="24"/>
        <v>#REF!</v>
      </c>
      <c r="K38" s="69" t="e">
        <f t="shared" si="24"/>
        <v>#REF!</v>
      </c>
      <c r="L38" s="69" t="e">
        <f t="shared" si="24"/>
        <v>#REF!</v>
      </c>
      <c r="M38" s="69" t="e">
        <f t="shared" si="24"/>
        <v>#REF!</v>
      </c>
      <c r="N38" s="69" t="e">
        <f t="shared" si="24"/>
        <v>#REF!</v>
      </c>
      <c r="O38" s="69" t="e">
        <f t="shared" si="24"/>
        <v>#REF!</v>
      </c>
      <c r="P38" s="548" t="e">
        <f t="shared" si="22"/>
        <v>#REF!</v>
      </c>
      <c r="Q38" s="551" t="e">
        <f t="shared" si="22"/>
        <v>#REF!</v>
      </c>
      <c r="R38" s="551" t="e">
        <f t="shared" si="22"/>
        <v>#REF!</v>
      </c>
      <c r="S38" s="551" t="e">
        <f t="shared" si="22"/>
        <v>#REF!</v>
      </c>
      <c r="T38" s="551" t="e">
        <f t="shared" si="22"/>
        <v>#REF!</v>
      </c>
      <c r="U38" s="551" t="e">
        <f t="shared" si="22"/>
        <v>#REF!</v>
      </c>
      <c r="V38" s="552" t="e">
        <f t="shared" si="22"/>
        <v>#REF!</v>
      </c>
      <c r="Z38" s="63">
        <v>1200</v>
      </c>
      <c r="AA38" s="523" t="e">
        <f t="shared" ref="AA38:AA44" si="25">INT(((($S$6)+(AA$22/1000*$AA$5))*$C$21+$F$5)*$C$20)-($N$3+$S$6)</f>
        <v>#REF!</v>
      </c>
      <c r="AB38" s="523" t="e">
        <f t="shared" si="23"/>
        <v>#REF!</v>
      </c>
      <c r="AC38" s="523" t="e">
        <f t="shared" si="23"/>
        <v>#REF!</v>
      </c>
      <c r="AD38" s="523" t="e">
        <f t="shared" si="23"/>
        <v>#REF!</v>
      </c>
      <c r="AE38" s="523" t="e">
        <f t="shared" si="23"/>
        <v>#REF!</v>
      </c>
      <c r="AF38" s="523" t="e">
        <f t="shared" si="23"/>
        <v>#REF!</v>
      </c>
      <c r="AG38" s="523" t="e">
        <f t="shared" si="23"/>
        <v>#REF!</v>
      </c>
      <c r="AH38" s="523" t="e">
        <f t="shared" si="23"/>
        <v>#REF!</v>
      </c>
      <c r="AI38" s="523" t="e">
        <f t="shared" si="23"/>
        <v>#REF!</v>
      </c>
      <c r="AJ38" s="523" t="e">
        <f t="shared" si="23"/>
        <v>#REF!</v>
      </c>
      <c r="AK38" s="523" t="e">
        <f t="shared" si="23"/>
        <v>#REF!</v>
      </c>
      <c r="AL38" s="523" t="e">
        <f t="shared" si="23"/>
        <v>#REF!</v>
      </c>
      <c r="AM38" s="66">
        <v>0</v>
      </c>
      <c r="AN38" s="65">
        <v>0</v>
      </c>
      <c r="AO38" s="65">
        <v>0</v>
      </c>
      <c r="AP38" s="65">
        <v>0</v>
      </c>
      <c r="AQ38" s="65">
        <v>0</v>
      </c>
      <c r="AR38" s="65">
        <v>0</v>
      </c>
      <c r="AS38" s="67">
        <v>0</v>
      </c>
      <c r="AW38" s="572" t="s">
        <v>797</v>
      </c>
      <c r="AX38" s="582">
        <f>Components!H120</f>
        <v>0.4914</v>
      </c>
      <c r="AY38" s="255">
        <v>-0.42</v>
      </c>
      <c r="AZ38" s="255">
        <v>2</v>
      </c>
      <c r="BA38" s="580">
        <f>SUM(AX38*AZ38)+AY38</f>
        <v>0.56279999999999997</v>
      </c>
      <c r="BH38" s="581" t="s">
        <v>794</v>
      </c>
      <c r="BL38" s="580">
        <f>SUM(BL36*0.03)</f>
        <v>0.30477155172413795</v>
      </c>
    </row>
    <row r="39" spans="1:64" ht="15" customHeight="1" thickBot="1">
      <c r="A39" s="54"/>
      <c r="B39" s="802"/>
      <c r="C39" s="60">
        <v>2100</v>
      </c>
      <c r="D39" s="64" t="e">
        <f t="shared" si="24"/>
        <v>#REF!</v>
      </c>
      <c r="E39" s="65" t="e">
        <f t="shared" si="24"/>
        <v>#REF!</v>
      </c>
      <c r="F39" s="65" t="e">
        <f t="shared" si="24"/>
        <v>#REF!</v>
      </c>
      <c r="G39" s="65" t="e">
        <f t="shared" si="24"/>
        <v>#REF!</v>
      </c>
      <c r="H39" s="65" t="e">
        <f t="shared" si="24"/>
        <v>#REF!</v>
      </c>
      <c r="I39" s="65" t="e">
        <f t="shared" si="24"/>
        <v>#REF!</v>
      </c>
      <c r="J39" s="65" t="e">
        <f t="shared" si="24"/>
        <v>#REF!</v>
      </c>
      <c r="K39" s="65" t="e">
        <f t="shared" si="24"/>
        <v>#REF!</v>
      </c>
      <c r="L39" s="65" t="e">
        <f t="shared" si="24"/>
        <v>#REF!</v>
      </c>
      <c r="M39" s="65" t="e">
        <f t="shared" si="24"/>
        <v>#REF!</v>
      </c>
      <c r="N39" s="65" t="e">
        <f t="shared" si="24"/>
        <v>#REF!</v>
      </c>
      <c r="O39" s="65" t="e">
        <f t="shared" si="24"/>
        <v>#REF!</v>
      </c>
      <c r="P39" s="553" t="e">
        <f t="shared" ref="P39:V40" si="26">INT(((($F$7+$AK$5+$S$6)+(P$22/1000*($F$15+$AA$5))+((P$22+100)*($C39+400)/1000000*$F$9))*$C$21+$F$5)*$C$20)</f>
        <v>#REF!</v>
      </c>
      <c r="Q39" s="549" t="e">
        <f t="shared" si="26"/>
        <v>#REF!</v>
      </c>
      <c r="R39" s="549" t="e">
        <f t="shared" si="26"/>
        <v>#REF!</v>
      </c>
      <c r="S39" s="549" t="e">
        <f t="shared" si="26"/>
        <v>#REF!</v>
      </c>
      <c r="T39" s="549" t="e">
        <f t="shared" si="26"/>
        <v>#REF!</v>
      </c>
      <c r="U39" s="549" t="e">
        <f t="shared" si="26"/>
        <v>#REF!</v>
      </c>
      <c r="V39" s="550" t="e">
        <f t="shared" si="26"/>
        <v>#REF!</v>
      </c>
      <c r="Z39" s="63">
        <v>1500</v>
      </c>
      <c r="AA39" s="523" t="e">
        <f t="shared" si="25"/>
        <v>#REF!</v>
      </c>
      <c r="AB39" s="523" t="e">
        <f t="shared" si="23"/>
        <v>#REF!</v>
      </c>
      <c r="AC39" s="523" t="e">
        <f t="shared" si="23"/>
        <v>#REF!</v>
      </c>
      <c r="AD39" s="523" t="e">
        <f t="shared" si="23"/>
        <v>#REF!</v>
      </c>
      <c r="AE39" s="523" t="e">
        <f t="shared" si="23"/>
        <v>#REF!</v>
      </c>
      <c r="AF39" s="523" t="e">
        <f t="shared" si="23"/>
        <v>#REF!</v>
      </c>
      <c r="AG39" s="523" t="e">
        <f t="shared" si="23"/>
        <v>#REF!</v>
      </c>
      <c r="AH39" s="523" t="e">
        <f t="shared" si="23"/>
        <v>#REF!</v>
      </c>
      <c r="AI39" s="523" t="e">
        <f t="shared" si="23"/>
        <v>#REF!</v>
      </c>
      <c r="AJ39" s="523" t="e">
        <f t="shared" si="23"/>
        <v>#REF!</v>
      </c>
      <c r="AK39" s="523" t="e">
        <f t="shared" si="23"/>
        <v>#REF!</v>
      </c>
      <c r="AL39" s="523" t="e">
        <f t="shared" si="23"/>
        <v>#REF!</v>
      </c>
      <c r="AM39" s="66">
        <v>0</v>
      </c>
      <c r="AN39" s="65">
        <v>0</v>
      </c>
      <c r="AO39" s="65">
        <v>0</v>
      </c>
      <c r="AP39" s="65">
        <v>0</v>
      </c>
      <c r="AQ39" s="65">
        <v>0</v>
      </c>
      <c r="AR39" s="65">
        <v>0</v>
      </c>
      <c r="AS39" s="67">
        <v>0</v>
      </c>
      <c r="AW39" s="572" t="s">
        <v>798</v>
      </c>
      <c r="AX39" s="582">
        <f>Components!H128</f>
        <v>1.1466000000000001</v>
      </c>
      <c r="AY39" s="255" t="s">
        <v>799</v>
      </c>
      <c r="AZ39" s="255">
        <v>1</v>
      </c>
      <c r="BA39" s="580">
        <f>AX39*AZ39</f>
        <v>1.1466000000000001</v>
      </c>
      <c r="BH39" s="581"/>
      <c r="BL39" s="583">
        <f>SUM(BL36:BL38)</f>
        <v>10.463823275862069</v>
      </c>
    </row>
    <row r="40" spans="1:64" ht="15" customHeight="1" thickBot="1">
      <c r="A40" s="54"/>
      <c r="B40" s="802"/>
      <c r="C40" s="63">
        <v>2400</v>
      </c>
      <c r="D40" s="64" t="e">
        <f t="shared" ref="D40:O40" si="27">INT(((($F$7+$AK$5)+(D$22/1000*$F$15)+((D$22+100)*($C40+400)/1000000*$F$9))*$C$21+$F$5)*$C$20)</f>
        <v>#REF!</v>
      </c>
      <c r="E40" s="65" t="e">
        <f t="shared" si="27"/>
        <v>#REF!</v>
      </c>
      <c r="F40" s="65" t="e">
        <f t="shared" si="27"/>
        <v>#REF!</v>
      </c>
      <c r="G40" s="65" t="e">
        <f t="shared" si="27"/>
        <v>#REF!</v>
      </c>
      <c r="H40" s="65" t="e">
        <f t="shared" si="27"/>
        <v>#REF!</v>
      </c>
      <c r="I40" s="65" t="e">
        <f t="shared" si="27"/>
        <v>#REF!</v>
      </c>
      <c r="J40" s="65" t="e">
        <f t="shared" si="27"/>
        <v>#REF!</v>
      </c>
      <c r="K40" s="65" t="e">
        <f t="shared" si="27"/>
        <v>#REF!</v>
      </c>
      <c r="L40" s="65" t="e">
        <f t="shared" si="27"/>
        <v>#REF!</v>
      </c>
      <c r="M40" s="65" t="e">
        <f t="shared" si="27"/>
        <v>#REF!</v>
      </c>
      <c r="N40" s="65" t="e">
        <f t="shared" si="27"/>
        <v>#REF!</v>
      </c>
      <c r="O40" s="65" t="e">
        <f t="shared" si="27"/>
        <v>#REF!</v>
      </c>
      <c r="P40" s="548" t="e">
        <f t="shared" si="26"/>
        <v>#REF!</v>
      </c>
      <c r="Q40" s="549" t="e">
        <f t="shared" si="26"/>
        <v>#REF!</v>
      </c>
      <c r="R40" s="549" t="e">
        <f t="shared" si="26"/>
        <v>#REF!</v>
      </c>
      <c r="S40" s="549" t="e">
        <f t="shared" si="26"/>
        <v>#REF!</v>
      </c>
      <c r="T40" s="549" t="e">
        <f t="shared" si="26"/>
        <v>#REF!</v>
      </c>
      <c r="U40" s="549" t="e">
        <f t="shared" si="26"/>
        <v>#REF!</v>
      </c>
      <c r="V40" s="550" t="e">
        <f t="shared" si="26"/>
        <v>#REF!</v>
      </c>
      <c r="Z40" s="63">
        <v>1800</v>
      </c>
      <c r="AA40" s="523" t="e">
        <f t="shared" si="25"/>
        <v>#REF!</v>
      </c>
      <c r="AB40" s="523" t="e">
        <f t="shared" si="23"/>
        <v>#REF!</v>
      </c>
      <c r="AC40" s="523" t="e">
        <f t="shared" si="23"/>
        <v>#REF!</v>
      </c>
      <c r="AD40" s="523" t="e">
        <f t="shared" si="23"/>
        <v>#REF!</v>
      </c>
      <c r="AE40" s="523" t="e">
        <f t="shared" si="23"/>
        <v>#REF!</v>
      </c>
      <c r="AF40" s="523" t="e">
        <f t="shared" si="23"/>
        <v>#REF!</v>
      </c>
      <c r="AG40" s="523" t="e">
        <f t="shared" si="23"/>
        <v>#REF!</v>
      </c>
      <c r="AH40" s="523" t="e">
        <f t="shared" si="23"/>
        <v>#REF!</v>
      </c>
      <c r="AI40" s="523" t="e">
        <f t="shared" si="23"/>
        <v>#REF!</v>
      </c>
      <c r="AJ40" s="523" t="e">
        <f t="shared" si="23"/>
        <v>#REF!</v>
      </c>
      <c r="AK40" s="523" t="e">
        <f t="shared" si="23"/>
        <v>#REF!</v>
      </c>
      <c r="AL40" s="523" t="e">
        <f t="shared" si="23"/>
        <v>#REF!</v>
      </c>
      <c r="AM40" s="66">
        <v>0</v>
      </c>
      <c r="AN40" s="69">
        <v>0</v>
      </c>
      <c r="AO40" s="69">
        <v>0</v>
      </c>
      <c r="AP40" s="69">
        <v>0</v>
      </c>
      <c r="AQ40" s="69">
        <v>0</v>
      </c>
      <c r="AR40" s="69">
        <v>0</v>
      </c>
      <c r="AS40" s="70">
        <v>0</v>
      </c>
      <c r="AW40" s="572" t="s">
        <v>800</v>
      </c>
      <c r="AX40" s="582">
        <f>Components!H123</f>
        <v>10.920000000000002</v>
      </c>
      <c r="AY40" s="255" t="s">
        <v>799</v>
      </c>
      <c r="AZ40" s="255">
        <v>1</v>
      </c>
      <c r="BA40" s="580">
        <f>AX40*AZ40</f>
        <v>10.920000000000002</v>
      </c>
      <c r="BH40" s="581"/>
      <c r="BL40" s="580"/>
    </row>
    <row r="41" spans="1:64" ht="15" customHeight="1" thickBot="1">
      <c r="A41" s="54"/>
      <c r="B41" s="802"/>
      <c r="C41" s="63">
        <v>2700</v>
      </c>
      <c r="D41" s="64" t="e">
        <f t="shared" ref="D41:I42" si="28">INT(((($F$7+$AK$6)+(D$22/1000*$F$15)+((D$22+100)*($C41+400)/1000000*$F$9))*$C$21+$F$5)*$C$20)</f>
        <v>#REF!</v>
      </c>
      <c r="E41" s="65" t="e">
        <f t="shared" si="28"/>
        <v>#REF!</v>
      </c>
      <c r="F41" s="65" t="e">
        <f t="shared" si="28"/>
        <v>#REF!</v>
      </c>
      <c r="G41" s="65" t="e">
        <f t="shared" si="28"/>
        <v>#REF!</v>
      </c>
      <c r="H41" s="65" t="e">
        <f t="shared" si="28"/>
        <v>#REF!</v>
      </c>
      <c r="I41" s="65" t="e">
        <f t="shared" si="28"/>
        <v>#REF!</v>
      </c>
      <c r="J41" s="528" t="e">
        <f t="shared" ref="J41:M42" si="29">INT(((($F$7+$AK$6+$S$6)+(J$22/1000*$F$15)+((J$22+100)*($C41+400)/1000000*$F$9))*$C$21+$F$5)*$C$20)</f>
        <v>#REF!</v>
      </c>
      <c r="K41" s="529" t="e">
        <f t="shared" si="29"/>
        <v>#REF!</v>
      </c>
      <c r="L41" s="529" t="e">
        <f t="shared" si="29"/>
        <v>#REF!</v>
      </c>
      <c r="M41" s="530" t="e">
        <f t="shared" si="29"/>
        <v>#REF!</v>
      </c>
      <c r="N41" s="780" t="e">
        <f t="shared" ref="N41:V42" si="30">INT(((($F$7+$AK$6+$S$6)+(N$22/1000*($F$15+$AA$5))+((N$22+100)*($C41+400)/1000000*$F$9))*$C$21+$F$5)*$C$20)</f>
        <v>#REF!</v>
      </c>
      <c r="O41" s="547" t="e">
        <f t="shared" si="30"/>
        <v>#REF!</v>
      </c>
      <c r="P41" s="549" t="e">
        <f t="shared" si="30"/>
        <v>#REF!</v>
      </c>
      <c r="Q41" s="549" t="e">
        <f t="shared" si="30"/>
        <v>#REF!</v>
      </c>
      <c r="R41" s="549" t="e">
        <f t="shared" si="30"/>
        <v>#REF!</v>
      </c>
      <c r="S41" s="549" t="e">
        <f t="shared" si="30"/>
        <v>#REF!</v>
      </c>
      <c r="T41" s="549" t="e">
        <f t="shared" si="30"/>
        <v>#REF!</v>
      </c>
      <c r="U41" s="549" t="e">
        <f t="shared" si="30"/>
        <v>#REF!</v>
      </c>
      <c r="V41" s="550" t="e">
        <f t="shared" si="30"/>
        <v>#REF!</v>
      </c>
      <c r="Z41" s="60">
        <v>2100</v>
      </c>
      <c r="AA41" s="523" t="e">
        <f t="shared" si="25"/>
        <v>#REF!</v>
      </c>
      <c r="AB41" s="523" t="e">
        <f t="shared" si="23"/>
        <v>#REF!</v>
      </c>
      <c r="AC41" s="523" t="e">
        <f t="shared" si="23"/>
        <v>#REF!</v>
      </c>
      <c r="AD41" s="523" t="e">
        <f t="shared" si="23"/>
        <v>#REF!</v>
      </c>
      <c r="AE41" s="523" t="e">
        <f t="shared" si="23"/>
        <v>#REF!</v>
      </c>
      <c r="AF41" s="523" t="e">
        <f t="shared" si="23"/>
        <v>#REF!</v>
      </c>
      <c r="AG41" s="523" t="e">
        <f t="shared" si="23"/>
        <v>#REF!</v>
      </c>
      <c r="AH41" s="523" t="e">
        <f t="shared" si="23"/>
        <v>#REF!</v>
      </c>
      <c r="AI41" s="523" t="e">
        <f t="shared" si="23"/>
        <v>#REF!</v>
      </c>
      <c r="AJ41" s="523" t="e">
        <f t="shared" si="23"/>
        <v>#REF!</v>
      </c>
      <c r="AK41" s="523" t="e">
        <f t="shared" si="23"/>
        <v>#REF!</v>
      </c>
      <c r="AL41" s="523" t="e">
        <f t="shared" si="23"/>
        <v>#REF!</v>
      </c>
      <c r="AM41" s="71">
        <v>0</v>
      </c>
      <c r="AN41" s="65">
        <v>0</v>
      </c>
      <c r="AO41" s="65">
        <v>0</v>
      </c>
      <c r="AP41" s="65">
        <v>0</v>
      </c>
      <c r="AQ41" s="65">
        <v>0</v>
      </c>
      <c r="AR41" s="65">
        <v>0</v>
      </c>
      <c r="AS41" s="67">
        <v>0</v>
      </c>
      <c r="AW41" s="573"/>
      <c r="AX41" s="584"/>
      <c r="AY41" s="584"/>
      <c r="AZ41" s="584"/>
      <c r="BA41" s="585">
        <f>SUM(BA37:BA40)</f>
        <v>14.062650000000001</v>
      </c>
      <c r="BH41" s="586"/>
      <c r="BI41" s="584"/>
      <c r="BJ41" s="584"/>
      <c r="BK41" s="584"/>
      <c r="BL41" s="587"/>
    </row>
    <row r="42" spans="1:64" ht="15" customHeight="1" thickBot="1">
      <c r="A42" s="54"/>
      <c r="B42" s="802"/>
      <c r="C42" s="63">
        <v>3000</v>
      </c>
      <c r="D42" s="75" t="e">
        <f t="shared" si="28"/>
        <v>#REF!</v>
      </c>
      <c r="E42" s="76" t="e">
        <f t="shared" si="28"/>
        <v>#REF!</v>
      </c>
      <c r="F42" s="76" t="e">
        <f t="shared" si="28"/>
        <v>#REF!</v>
      </c>
      <c r="G42" s="76" t="e">
        <f t="shared" si="28"/>
        <v>#REF!</v>
      </c>
      <c r="H42" s="76" t="e">
        <f t="shared" si="28"/>
        <v>#REF!</v>
      </c>
      <c r="I42" s="76" t="e">
        <f t="shared" si="28"/>
        <v>#REF!</v>
      </c>
      <c r="J42" s="531" t="e">
        <f t="shared" si="29"/>
        <v>#REF!</v>
      </c>
      <c r="K42" s="532" t="e">
        <f t="shared" si="29"/>
        <v>#REF!</v>
      </c>
      <c r="L42" s="532" t="e">
        <f t="shared" si="29"/>
        <v>#REF!</v>
      </c>
      <c r="M42" s="533" t="e">
        <f t="shared" si="29"/>
        <v>#REF!</v>
      </c>
      <c r="N42" s="558" t="e">
        <f t="shared" si="30"/>
        <v>#REF!</v>
      </c>
      <c r="O42" s="554" t="e">
        <f t="shared" si="30"/>
        <v>#REF!</v>
      </c>
      <c r="P42" s="554" t="e">
        <f t="shared" si="30"/>
        <v>#REF!</v>
      </c>
      <c r="Q42" s="554" t="e">
        <f t="shared" si="30"/>
        <v>#REF!</v>
      </c>
      <c r="R42" s="554" t="e">
        <f t="shared" si="30"/>
        <v>#REF!</v>
      </c>
      <c r="S42" s="554" t="e">
        <f t="shared" si="30"/>
        <v>#REF!</v>
      </c>
      <c r="T42" s="554" t="e">
        <f t="shared" si="30"/>
        <v>#REF!</v>
      </c>
      <c r="U42" s="554" t="e">
        <f t="shared" si="30"/>
        <v>#REF!</v>
      </c>
      <c r="V42" s="555" t="e">
        <f t="shared" si="30"/>
        <v>#REF!</v>
      </c>
      <c r="Z42" s="63">
        <v>2400</v>
      </c>
      <c r="AA42" s="523" t="e">
        <f t="shared" si="25"/>
        <v>#REF!</v>
      </c>
      <c r="AB42" s="523" t="e">
        <f t="shared" si="23"/>
        <v>#REF!</v>
      </c>
      <c r="AC42" s="523" t="e">
        <f t="shared" si="23"/>
        <v>#REF!</v>
      </c>
      <c r="AD42" s="523" t="e">
        <f t="shared" si="23"/>
        <v>#REF!</v>
      </c>
      <c r="AE42" s="523" t="e">
        <f t="shared" si="23"/>
        <v>#REF!</v>
      </c>
      <c r="AF42" s="523" t="e">
        <f t="shared" si="23"/>
        <v>#REF!</v>
      </c>
      <c r="AG42" s="523" t="e">
        <f t="shared" si="23"/>
        <v>#REF!</v>
      </c>
      <c r="AH42" s="523" t="e">
        <f t="shared" si="23"/>
        <v>#REF!</v>
      </c>
      <c r="AI42" s="523" t="e">
        <f t="shared" si="23"/>
        <v>#REF!</v>
      </c>
      <c r="AJ42" s="523" t="e">
        <f t="shared" si="23"/>
        <v>#REF!</v>
      </c>
      <c r="AK42" s="523" t="e">
        <f t="shared" si="23"/>
        <v>#REF!</v>
      </c>
      <c r="AL42" s="523" t="e">
        <f t="shared" si="23"/>
        <v>#REF!</v>
      </c>
      <c r="AM42" s="66">
        <v>0</v>
      </c>
      <c r="AN42" s="65">
        <v>0</v>
      </c>
      <c r="AO42" s="65">
        <v>0</v>
      </c>
      <c r="AP42" s="65">
        <v>0</v>
      </c>
      <c r="AQ42" s="65">
        <v>0</v>
      </c>
      <c r="AR42" s="65">
        <v>0</v>
      </c>
      <c r="AS42" s="67">
        <v>0</v>
      </c>
    </row>
    <row r="43" spans="1:64" ht="12.95" customHeight="1" thickBot="1">
      <c r="A43" s="54"/>
      <c r="B43" s="54"/>
      <c r="C43" s="83"/>
      <c r="D43" s="80"/>
      <c r="E43" s="80"/>
      <c r="F43" s="80"/>
      <c r="G43" s="80"/>
      <c r="H43" s="81"/>
      <c r="I43" s="80"/>
      <c r="J43" s="534" t="s">
        <v>789</v>
      </c>
      <c r="K43" s="535"/>
      <c r="L43" s="534"/>
      <c r="M43" s="536"/>
      <c r="N43" s="556"/>
      <c r="O43" s="556" t="s">
        <v>790</v>
      </c>
      <c r="P43" s="556"/>
      <c r="Q43" s="556"/>
      <c r="R43" s="556"/>
      <c r="S43" s="556"/>
      <c r="T43" s="557"/>
      <c r="U43" s="556"/>
      <c r="V43" s="556"/>
      <c r="Z43" s="63">
        <v>2700</v>
      </c>
      <c r="AA43" s="523" t="e">
        <f t="shared" si="25"/>
        <v>#REF!</v>
      </c>
      <c r="AB43" s="523" t="e">
        <f t="shared" si="23"/>
        <v>#REF!</v>
      </c>
      <c r="AC43" s="523" t="e">
        <f t="shared" si="23"/>
        <v>#REF!</v>
      </c>
      <c r="AD43" s="523" t="e">
        <f t="shared" si="23"/>
        <v>#REF!</v>
      </c>
      <c r="AE43" s="523" t="e">
        <f t="shared" si="23"/>
        <v>#REF!</v>
      </c>
      <c r="AF43" s="523" t="e">
        <f t="shared" si="23"/>
        <v>#REF!</v>
      </c>
      <c r="AG43" s="523" t="e">
        <f t="shared" si="23"/>
        <v>#REF!</v>
      </c>
      <c r="AH43" s="523" t="e">
        <f t="shared" si="23"/>
        <v>#REF!</v>
      </c>
      <c r="AI43" s="523" t="e">
        <f t="shared" si="23"/>
        <v>#REF!</v>
      </c>
      <c r="AJ43" s="523" t="e">
        <f t="shared" si="23"/>
        <v>#REF!</v>
      </c>
      <c r="AK43" s="523">
        <v>0</v>
      </c>
      <c r="AL43" s="61">
        <v>0</v>
      </c>
      <c r="AM43" s="65">
        <v>0</v>
      </c>
      <c r="AN43" s="65">
        <v>0</v>
      </c>
      <c r="AO43" s="65">
        <v>0</v>
      </c>
      <c r="AP43" s="65">
        <v>0</v>
      </c>
      <c r="AQ43" s="65">
        <v>0</v>
      </c>
      <c r="AR43" s="65">
        <v>0</v>
      </c>
      <c r="AS43" s="67">
        <v>0</v>
      </c>
    </row>
    <row r="44" spans="1:64" ht="20.100000000000001" customHeight="1" thickBot="1">
      <c r="A44" s="54"/>
      <c r="B44" s="52"/>
      <c r="C44" s="53"/>
      <c r="D44" s="803" t="s">
        <v>45</v>
      </c>
      <c r="E44" s="803"/>
      <c r="F44" s="803"/>
      <c r="G44" s="803"/>
      <c r="H44" s="803"/>
      <c r="I44" s="803"/>
      <c r="J44" s="803"/>
      <c r="K44" s="803"/>
      <c r="L44" s="803"/>
      <c r="M44" s="803"/>
      <c r="N44" s="803"/>
      <c r="O44" s="803"/>
      <c r="P44" s="803"/>
      <c r="Q44" s="803"/>
      <c r="R44" s="803"/>
      <c r="S44" s="803"/>
      <c r="T44" s="803"/>
      <c r="U44" s="803"/>
      <c r="V44" s="803"/>
      <c r="Z44" s="63">
        <v>3000</v>
      </c>
      <c r="AA44" s="523" t="e">
        <f t="shared" si="25"/>
        <v>#REF!</v>
      </c>
      <c r="AB44" s="523" t="e">
        <f t="shared" si="23"/>
        <v>#REF!</v>
      </c>
      <c r="AC44" s="523" t="e">
        <f t="shared" si="23"/>
        <v>#REF!</v>
      </c>
      <c r="AD44" s="523" t="e">
        <f t="shared" si="23"/>
        <v>#REF!</v>
      </c>
      <c r="AE44" s="523" t="e">
        <f t="shared" si="23"/>
        <v>#REF!</v>
      </c>
      <c r="AF44" s="523" t="e">
        <f t="shared" si="23"/>
        <v>#REF!</v>
      </c>
      <c r="AG44" s="523" t="e">
        <f t="shared" si="23"/>
        <v>#REF!</v>
      </c>
      <c r="AH44" s="523" t="e">
        <f t="shared" si="23"/>
        <v>#REF!</v>
      </c>
      <c r="AI44" s="523" t="e">
        <f t="shared" si="23"/>
        <v>#REF!</v>
      </c>
      <c r="AJ44" s="523" t="e">
        <f t="shared" si="23"/>
        <v>#REF!</v>
      </c>
      <c r="AK44" s="75">
        <v>0</v>
      </c>
      <c r="AL44" s="76">
        <v>0</v>
      </c>
      <c r="AM44" s="76">
        <v>0</v>
      </c>
      <c r="AN44" s="76">
        <v>0</v>
      </c>
      <c r="AO44" s="76">
        <v>0</v>
      </c>
      <c r="AP44" s="76">
        <v>0</v>
      </c>
      <c r="AQ44" s="76">
        <v>0</v>
      </c>
      <c r="AR44" s="76">
        <v>0</v>
      </c>
      <c r="AS44" s="78">
        <v>0</v>
      </c>
      <c r="AX44" s="2"/>
    </row>
    <row r="45" spans="1:64" ht="20.100000000000001" customHeight="1">
      <c r="A45" s="54"/>
      <c r="B45" s="52"/>
      <c r="C45" s="53"/>
      <c r="D45" s="825" t="s">
        <v>79</v>
      </c>
      <c r="E45" s="825"/>
      <c r="F45" s="825"/>
      <c r="G45" s="825"/>
      <c r="H45" s="825"/>
      <c r="I45" s="825"/>
      <c r="J45" s="825"/>
      <c r="K45" s="825"/>
      <c r="L45" s="825"/>
      <c r="M45" s="825"/>
      <c r="N45" s="825"/>
      <c r="O45" s="825"/>
      <c r="P45" s="825"/>
      <c r="Q45" s="825"/>
      <c r="R45" s="825"/>
      <c r="S45" s="825"/>
      <c r="T45" s="825"/>
      <c r="U45" s="825"/>
      <c r="V45" s="825"/>
      <c r="AX45" s="2"/>
    </row>
    <row r="46" spans="1:64" ht="15" customHeight="1" thickBot="1">
      <c r="A46" s="54"/>
      <c r="B46" s="54"/>
      <c r="C46" s="55"/>
      <c r="D46" s="84">
        <v>600</v>
      </c>
      <c r="E46" s="85">
        <v>750</v>
      </c>
      <c r="F46" s="84">
        <v>900</v>
      </c>
      <c r="G46" s="85">
        <v>1050</v>
      </c>
      <c r="H46" s="84">
        <v>1200</v>
      </c>
      <c r="I46" s="85">
        <v>1350</v>
      </c>
      <c r="J46" s="84">
        <v>1500</v>
      </c>
      <c r="K46" s="85">
        <v>1650</v>
      </c>
      <c r="L46" s="84">
        <v>1800</v>
      </c>
      <c r="M46" s="85">
        <v>1950</v>
      </c>
      <c r="N46" s="84">
        <v>2100</v>
      </c>
      <c r="O46" s="86">
        <v>2250</v>
      </c>
      <c r="P46" s="87">
        <v>2400</v>
      </c>
      <c r="Q46" s="85">
        <v>2550</v>
      </c>
      <c r="R46" s="84">
        <v>2700</v>
      </c>
      <c r="S46" s="85">
        <v>2850</v>
      </c>
      <c r="T46" s="84">
        <v>3000</v>
      </c>
      <c r="U46" s="85">
        <v>3150</v>
      </c>
      <c r="V46" s="85">
        <v>3200</v>
      </c>
      <c r="Z46" s="98"/>
      <c r="AA46" s="98"/>
      <c r="AX46" s="2"/>
    </row>
    <row r="47" spans="1:64" ht="15" customHeight="1">
      <c r="A47" s="54"/>
      <c r="B47" s="802" t="s">
        <v>82</v>
      </c>
      <c r="C47" s="88">
        <v>900</v>
      </c>
      <c r="D47" s="523" t="e">
        <f>INT(((($F$7+$AK$2)+(D$22/1000*$F$15)+((D$22+100)*($C47+400)/1000000*$F$10))*$C$21+$F$5)*$C$20)</f>
        <v>#REF!</v>
      </c>
      <c r="E47" s="61" t="e">
        <f t="shared" ref="D47:O48" si="31">INT(((($F$7+$AK$2)+(E$22/1000*$F$15)+((E$22+100)*($C47+400)/1000000*$F$10))*$C$21+$F$5)*$C$20)</f>
        <v>#REF!</v>
      </c>
      <c r="F47" s="61" t="e">
        <f t="shared" si="31"/>
        <v>#REF!</v>
      </c>
      <c r="G47" s="61" t="e">
        <f t="shared" si="31"/>
        <v>#REF!</v>
      </c>
      <c r="H47" s="61" t="e">
        <f t="shared" si="31"/>
        <v>#REF!</v>
      </c>
      <c r="I47" s="61" t="e">
        <f t="shared" si="31"/>
        <v>#REF!</v>
      </c>
      <c r="J47" s="61" t="e">
        <f t="shared" si="31"/>
        <v>#REF!</v>
      </c>
      <c r="K47" s="61" t="e">
        <f t="shared" si="31"/>
        <v>#REF!</v>
      </c>
      <c r="L47" s="61" t="e">
        <f t="shared" si="31"/>
        <v>#REF!</v>
      </c>
      <c r="M47" s="61" t="e">
        <f t="shared" si="31"/>
        <v>#REF!</v>
      </c>
      <c r="N47" s="61" t="e">
        <f t="shared" si="31"/>
        <v>#REF!</v>
      </c>
      <c r="O47" s="61" t="e">
        <f t="shared" si="31"/>
        <v>#REF!</v>
      </c>
      <c r="P47" s="546" t="e">
        <f t="shared" ref="P47:V48" si="32">INT(((($F$7+$AK$2+$S$6)+(P$22/1000*($F$15+$AA$5))+((P$22+100)*($C47+400)/1000000*$F$10))*$C$21+$F$5)*$C$20)</f>
        <v>#REF!</v>
      </c>
      <c r="Q47" s="547" t="e">
        <f t="shared" si="32"/>
        <v>#REF!</v>
      </c>
      <c r="R47" s="547" t="e">
        <f t="shared" si="32"/>
        <v>#REF!</v>
      </c>
      <c r="S47" s="547" t="e">
        <f t="shared" si="32"/>
        <v>#REF!</v>
      </c>
      <c r="T47" s="547" t="e">
        <f t="shared" si="32"/>
        <v>#REF!</v>
      </c>
      <c r="U47" s="547" t="e">
        <f t="shared" si="32"/>
        <v>#REF!</v>
      </c>
      <c r="V47" s="568" t="e">
        <f t="shared" si="32"/>
        <v>#REF!</v>
      </c>
      <c r="Z47" s="98"/>
      <c r="AA47" s="98"/>
      <c r="AW47" s="591"/>
      <c r="AX47" s="60">
        <v>900</v>
      </c>
    </row>
    <row r="48" spans="1:64" ht="15" customHeight="1">
      <c r="A48" s="54"/>
      <c r="B48" s="802"/>
      <c r="C48" s="89">
        <v>1200</v>
      </c>
      <c r="D48" s="64" t="e">
        <f t="shared" si="31"/>
        <v>#REF!</v>
      </c>
      <c r="E48" s="65" t="e">
        <f t="shared" si="31"/>
        <v>#REF!</v>
      </c>
      <c r="F48" s="65" t="e">
        <f t="shared" si="31"/>
        <v>#REF!</v>
      </c>
      <c r="G48" s="65" t="e">
        <f t="shared" si="31"/>
        <v>#REF!</v>
      </c>
      <c r="H48" s="65" t="e">
        <f t="shared" si="31"/>
        <v>#REF!</v>
      </c>
      <c r="I48" s="65" t="e">
        <f t="shared" si="31"/>
        <v>#REF!</v>
      </c>
      <c r="J48" s="65" t="e">
        <f t="shared" si="31"/>
        <v>#REF!</v>
      </c>
      <c r="K48" s="65" t="e">
        <f t="shared" si="31"/>
        <v>#REF!</v>
      </c>
      <c r="L48" s="65" t="e">
        <f t="shared" si="31"/>
        <v>#REF!</v>
      </c>
      <c r="M48" s="65" t="e">
        <f t="shared" si="31"/>
        <v>#REF!</v>
      </c>
      <c r="N48" s="65" t="e">
        <f t="shared" si="31"/>
        <v>#REF!</v>
      </c>
      <c r="O48" s="65" t="e">
        <f t="shared" si="31"/>
        <v>#REF!</v>
      </c>
      <c r="P48" s="548" t="e">
        <f t="shared" si="32"/>
        <v>#REF!</v>
      </c>
      <c r="Q48" s="549" t="e">
        <f t="shared" si="32"/>
        <v>#REF!</v>
      </c>
      <c r="R48" s="549" t="e">
        <f t="shared" si="32"/>
        <v>#REF!</v>
      </c>
      <c r="S48" s="549" t="e">
        <f t="shared" si="32"/>
        <v>#REF!</v>
      </c>
      <c r="T48" s="549" t="e">
        <f t="shared" si="32"/>
        <v>#REF!</v>
      </c>
      <c r="U48" s="549" t="e">
        <f t="shared" si="32"/>
        <v>#REF!</v>
      </c>
      <c r="V48" s="550" t="e">
        <f t="shared" si="32"/>
        <v>#REF!</v>
      </c>
      <c r="Z48" s="1" t="s">
        <v>131</v>
      </c>
      <c r="AS48" s="54"/>
    </row>
    <row r="49" spans="1:45" ht="15" customHeight="1" thickBot="1">
      <c r="A49" s="54"/>
      <c r="B49" s="802"/>
      <c r="C49" s="89">
        <v>1500</v>
      </c>
      <c r="D49" s="64" t="e">
        <f t="shared" ref="D49:O49" si="33">INT(((($F$7+$AK$3)+(D$22/1000*$F$15)+((D$22+100)*($C49+400)/1000000*$F$10))*$C$21+$F$5)*$C$20)</f>
        <v>#REF!</v>
      </c>
      <c r="E49" s="65" t="e">
        <f t="shared" si="33"/>
        <v>#REF!</v>
      </c>
      <c r="F49" s="65" t="e">
        <f t="shared" si="33"/>
        <v>#REF!</v>
      </c>
      <c r="G49" s="65" t="e">
        <f t="shared" si="33"/>
        <v>#REF!</v>
      </c>
      <c r="H49" s="65" t="e">
        <f t="shared" si="33"/>
        <v>#REF!</v>
      </c>
      <c r="I49" s="65" t="e">
        <f t="shared" si="33"/>
        <v>#REF!</v>
      </c>
      <c r="J49" s="65" t="e">
        <f t="shared" si="33"/>
        <v>#REF!</v>
      </c>
      <c r="K49" s="65" t="e">
        <f t="shared" si="33"/>
        <v>#REF!</v>
      </c>
      <c r="L49" s="65" t="e">
        <f t="shared" si="33"/>
        <v>#REF!</v>
      </c>
      <c r="M49" s="65" t="e">
        <f t="shared" si="33"/>
        <v>#REF!</v>
      </c>
      <c r="N49" s="65" t="e">
        <f t="shared" si="33"/>
        <v>#REF!</v>
      </c>
      <c r="O49" s="65" t="e">
        <f t="shared" si="33"/>
        <v>#REF!</v>
      </c>
      <c r="P49" s="548" t="e">
        <f t="shared" ref="P49:V50" si="34">INT(((($F$7+$AK$4+$S$6)+(P$22/1000*($F$15+$AA$5))+((P$22+100)*($C49+400)/1000000*$F$10))*$C$21+$F$5)*$C$20)</f>
        <v>#REF!</v>
      </c>
      <c r="Q49" s="549" t="e">
        <f t="shared" si="34"/>
        <v>#REF!</v>
      </c>
      <c r="R49" s="549" t="e">
        <f t="shared" si="34"/>
        <v>#REF!</v>
      </c>
      <c r="S49" s="549" t="e">
        <f t="shared" si="34"/>
        <v>#REF!</v>
      </c>
      <c r="T49" s="549" t="e">
        <f t="shared" si="34"/>
        <v>#REF!</v>
      </c>
      <c r="U49" s="549" t="e">
        <f t="shared" si="34"/>
        <v>#REF!</v>
      </c>
      <c r="V49" s="550" t="e">
        <f t="shared" si="34"/>
        <v>#REF!</v>
      </c>
      <c r="Z49" s="55"/>
      <c r="AA49" s="56">
        <v>600</v>
      </c>
      <c r="AB49" s="57">
        <v>750</v>
      </c>
      <c r="AC49" s="56">
        <v>900</v>
      </c>
      <c r="AD49" s="57">
        <v>1050</v>
      </c>
      <c r="AE49" s="56">
        <v>1200</v>
      </c>
      <c r="AF49" s="57">
        <v>1350</v>
      </c>
      <c r="AG49" s="56">
        <v>1500</v>
      </c>
      <c r="AH49" s="57">
        <v>1650</v>
      </c>
      <c r="AI49" s="56">
        <v>1800</v>
      </c>
      <c r="AJ49" s="57">
        <v>1950</v>
      </c>
      <c r="AK49" s="56">
        <v>2100</v>
      </c>
      <c r="AL49" s="58">
        <v>2250</v>
      </c>
      <c r="AM49" s="59"/>
      <c r="AN49" s="57"/>
      <c r="AO49" s="56"/>
      <c r="AP49" s="57"/>
      <c r="AQ49" s="56"/>
      <c r="AR49" s="57"/>
      <c r="AS49" s="57"/>
    </row>
    <row r="50" spans="1:45" ht="15" customHeight="1">
      <c r="A50" s="54"/>
      <c r="B50" s="802"/>
      <c r="C50" s="89">
        <v>1800</v>
      </c>
      <c r="D50" s="68" t="e">
        <f t="shared" ref="D50:O51" si="35">INT(((($F$7+$AK$4)+(D$22/1000*$F$15)+((D$22+100)*($C50+400)/1000000*$F$10))*$C$21+$F$5)*$C$20)</f>
        <v>#REF!</v>
      </c>
      <c r="E50" s="69" t="e">
        <f t="shared" si="35"/>
        <v>#REF!</v>
      </c>
      <c r="F50" s="69" t="e">
        <f t="shared" si="35"/>
        <v>#REF!</v>
      </c>
      <c r="G50" s="69" t="e">
        <f t="shared" si="35"/>
        <v>#REF!</v>
      </c>
      <c r="H50" s="69" t="e">
        <f t="shared" si="35"/>
        <v>#REF!</v>
      </c>
      <c r="I50" s="69" t="e">
        <f t="shared" si="35"/>
        <v>#REF!</v>
      </c>
      <c r="J50" s="69" t="e">
        <f t="shared" si="35"/>
        <v>#REF!</v>
      </c>
      <c r="K50" s="69" t="e">
        <f t="shared" si="35"/>
        <v>#REF!</v>
      </c>
      <c r="L50" s="69" t="e">
        <f t="shared" si="35"/>
        <v>#REF!</v>
      </c>
      <c r="M50" s="69" t="e">
        <f t="shared" si="35"/>
        <v>#REF!</v>
      </c>
      <c r="N50" s="69" t="e">
        <f t="shared" si="35"/>
        <v>#REF!</v>
      </c>
      <c r="O50" s="69" t="e">
        <f t="shared" si="35"/>
        <v>#REF!</v>
      </c>
      <c r="P50" s="548" t="e">
        <f t="shared" si="34"/>
        <v>#REF!</v>
      </c>
      <c r="Q50" s="551" t="e">
        <f t="shared" si="34"/>
        <v>#REF!</v>
      </c>
      <c r="R50" s="551" t="e">
        <f t="shared" si="34"/>
        <v>#REF!</v>
      </c>
      <c r="S50" s="551" t="e">
        <f t="shared" si="34"/>
        <v>#REF!</v>
      </c>
      <c r="T50" s="551" t="e">
        <f t="shared" si="34"/>
        <v>#REF!</v>
      </c>
      <c r="U50" s="551" t="e">
        <f t="shared" si="34"/>
        <v>#REF!</v>
      </c>
      <c r="V50" s="552" t="e">
        <f t="shared" si="34"/>
        <v>#REF!</v>
      </c>
      <c r="Z50" s="60">
        <v>900</v>
      </c>
      <c r="AA50" s="523" t="e">
        <f t="shared" ref="AA50:AL55" si="36">INT(((($S$6)+(D$22/1000*$AA$5))*$C$21+$F$5)*$C$20)</f>
        <v>#REF!</v>
      </c>
      <c r="AB50" s="61" t="e">
        <f t="shared" si="36"/>
        <v>#REF!</v>
      </c>
      <c r="AC50" s="61" t="e">
        <f t="shared" si="36"/>
        <v>#REF!</v>
      </c>
      <c r="AD50" s="61" t="e">
        <f t="shared" si="36"/>
        <v>#REF!</v>
      </c>
      <c r="AE50" s="61" t="e">
        <f t="shared" si="36"/>
        <v>#REF!</v>
      </c>
      <c r="AF50" s="61" t="e">
        <f t="shared" si="36"/>
        <v>#REF!</v>
      </c>
      <c r="AG50" s="61" t="e">
        <f t="shared" si="36"/>
        <v>#REF!</v>
      </c>
      <c r="AH50" s="61" t="e">
        <f t="shared" si="36"/>
        <v>#REF!</v>
      </c>
      <c r="AI50" s="61" t="e">
        <f t="shared" si="36"/>
        <v>#REF!</v>
      </c>
      <c r="AJ50" s="61" t="e">
        <f t="shared" si="36"/>
        <v>#REF!</v>
      </c>
      <c r="AK50" s="61" t="e">
        <f t="shared" si="36"/>
        <v>#REF!</v>
      </c>
      <c r="AL50" s="61" t="e">
        <f t="shared" si="36"/>
        <v>#REF!</v>
      </c>
      <c r="AM50" s="62"/>
      <c r="AN50" s="61"/>
      <c r="AO50" s="61"/>
      <c r="AP50" s="61"/>
      <c r="AQ50" s="61"/>
      <c r="AR50" s="61"/>
      <c r="AS50" s="777"/>
    </row>
    <row r="51" spans="1:45" ht="15" customHeight="1">
      <c r="A51" s="54"/>
      <c r="B51" s="802"/>
      <c r="C51" s="88">
        <v>2100</v>
      </c>
      <c r="D51" s="64" t="e">
        <f t="shared" si="35"/>
        <v>#REF!</v>
      </c>
      <c r="E51" s="65" t="e">
        <f t="shared" si="35"/>
        <v>#REF!</v>
      </c>
      <c r="F51" s="65" t="e">
        <f t="shared" si="35"/>
        <v>#REF!</v>
      </c>
      <c r="G51" s="65" t="e">
        <f t="shared" si="35"/>
        <v>#REF!</v>
      </c>
      <c r="H51" s="65" t="e">
        <f t="shared" si="35"/>
        <v>#REF!</v>
      </c>
      <c r="I51" s="65" t="e">
        <f t="shared" si="35"/>
        <v>#REF!</v>
      </c>
      <c r="J51" s="65" t="e">
        <f t="shared" si="35"/>
        <v>#REF!</v>
      </c>
      <c r="K51" s="65" t="e">
        <f t="shared" si="35"/>
        <v>#REF!</v>
      </c>
      <c r="L51" s="65" t="e">
        <f t="shared" si="35"/>
        <v>#REF!</v>
      </c>
      <c r="M51" s="65" t="e">
        <f t="shared" si="35"/>
        <v>#REF!</v>
      </c>
      <c r="N51" s="65" t="e">
        <f t="shared" si="35"/>
        <v>#REF!</v>
      </c>
      <c r="O51" s="65" t="e">
        <f t="shared" si="35"/>
        <v>#REF!</v>
      </c>
      <c r="P51" s="553" t="e">
        <f t="shared" ref="P51:V52" si="37">INT(((($F$7+$AK$5+$S$6)+(P$22/1000*($F$15+$AA$5))+((P$22+100)*($C51+400)/1000000*$F$10))*$C$21+$F$5)*$C$20)</f>
        <v>#REF!</v>
      </c>
      <c r="Q51" s="549" t="e">
        <f t="shared" si="37"/>
        <v>#REF!</v>
      </c>
      <c r="R51" s="549" t="e">
        <f t="shared" si="37"/>
        <v>#REF!</v>
      </c>
      <c r="S51" s="549" t="e">
        <f t="shared" si="37"/>
        <v>#REF!</v>
      </c>
      <c r="T51" s="549" t="e">
        <f t="shared" si="37"/>
        <v>#REF!</v>
      </c>
      <c r="U51" s="549" t="e">
        <f t="shared" si="37"/>
        <v>#REF!</v>
      </c>
      <c r="V51" s="550" t="e">
        <f t="shared" si="37"/>
        <v>#REF!</v>
      </c>
      <c r="Z51" s="63">
        <v>1200</v>
      </c>
      <c r="AA51" s="64" t="e">
        <f t="shared" si="36"/>
        <v>#REF!</v>
      </c>
      <c r="AB51" s="65" t="e">
        <f t="shared" si="36"/>
        <v>#REF!</v>
      </c>
      <c r="AC51" s="65" t="e">
        <f t="shared" si="36"/>
        <v>#REF!</v>
      </c>
      <c r="AD51" s="65" t="e">
        <f t="shared" si="36"/>
        <v>#REF!</v>
      </c>
      <c r="AE51" s="65" t="e">
        <f t="shared" si="36"/>
        <v>#REF!</v>
      </c>
      <c r="AF51" s="65" t="e">
        <f t="shared" si="36"/>
        <v>#REF!</v>
      </c>
      <c r="AG51" s="65" t="e">
        <f t="shared" si="36"/>
        <v>#REF!</v>
      </c>
      <c r="AH51" s="65" t="e">
        <f t="shared" si="36"/>
        <v>#REF!</v>
      </c>
      <c r="AI51" s="65" t="e">
        <f t="shared" si="36"/>
        <v>#REF!</v>
      </c>
      <c r="AJ51" s="65" t="e">
        <f t="shared" si="36"/>
        <v>#REF!</v>
      </c>
      <c r="AK51" s="65" t="e">
        <f t="shared" si="36"/>
        <v>#REF!</v>
      </c>
      <c r="AL51" s="65" t="e">
        <f t="shared" si="36"/>
        <v>#REF!</v>
      </c>
      <c r="AM51" s="66"/>
      <c r="AN51" s="65"/>
      <c r="AO51" s="65"/>
      <c r="AP51" s="65"/>
      <c r="AQ51" s="65"/>
      <c r="AR51" s="65"/>
      <c r="AS51" s="67"/>
    </row>
    <row r="52" spans="1:45" ht="15" customHeight="1" thickBot="1">
      <c r="A52" s="54"/>
      <c r="B52" s="802"/>
      <c r="C52" s="89">
        <v>2400</v>
      </c>
      <c r="D52" s="64" t="e">
        <f t="shared" ref="D52:O52" si="38">INT(((($F$7+$AK$5)+(D$22/1000*$F$15)+((D$22+100)*($C52+400)/1000000*$F$10))*$C$21+$F$5)*$C$20)</f>
        <v>#REF!</v>
      </c>
      <c r="E52" s="65" t="e">
        <f t="shared" si="38"/>
        <v>#REF!</v>
      </c>
      <c r="F52" s="65" t="e">
        <f t="shared" si="38"/>
        <v>#REF!</v>
      </c>
      <c r="G52" s="65" t="e">
        <f t="shared" si="38"/>
        <v>#REF!</v>
      </c>
      <c r="H52" s="65" t="e">
        <f t="shared" si="38"/>
        <v>#REF!</v>
      </c>
      <c r="I52" s="65" t="e">
        <f t="shared" si="38"/>
        <v>#REF!</v>
      </c>
      <c r="J52" s="65" t="e">
        <f t="shared" si="38"/>
        <v>#REF!</v>
      </c>
      <c r="K52" s="65" t="e">
        <f t="shared" si="38"/>
        <v>#REF!</v>
      </c>
      <c r="L52" s="65" t="e">
        <f t="shared" si="38"/>
        <v>#REF!</v>
      </c>
      <c r="M52" s="65" t="e">
        <f t="shared" si="38"/>
        <v>#REF!</v>
      </c>
      <c r="N52" s="65" t="e">
        <f t="shared" si="38"/>
        <v>#REF!</v>
      </c>
      <c r="O52" s="65" t="e">
        <f t="shared" si="38"/>
        <v>#REF!</v>
      </c>
      <c r="P52" s="548" t="e">
        <f t="shared" si="37"/>
        <v>#REF!</v>
      </c>
      <c r="Q52" s="549" t="e">
        <f t="shared" si="37"/>
        <v>#REF!</v>
      </c>
      <c r="R52" s="549" t="e">
        <f t="shared" si="37"/>
        <v>#REF!</v>
      </c>
      <c r="S52" s="549" t="e">
        <f t="shared" si="37"/>
        <v>#REF!</v>
      </c>
      <c r="T52" s="549" t="e">
        <f t="shared" si="37"/>
        <v>#REF!</v>
      </c>
      <c r="U52" s="549" t="e">
        <f t="shared" si="37"/>
        <v>#REF!</v>
      </c>
      <c r="V52" s="550" t="e">
        <f t="shared" si="37"/>
        <v>#REF!</v>
      </c>
      <c r="Z52" s="63">
        <v>1500</v>
      </c>
      <c r="AA52" s="64" t="e">
        <f t="shared" si="36"/>
        <v>#REF!</v>
      </c>
      <c r="AB52" s="65" t="e">
        <f t="shared" si="36"/>
        <v>#REF!</v>
      </c>
      <c r="AC52" s="65" t="e">
        <f t="shared" si="36"/>
        <v>#REF!</v>
      </c>
      <c r="AD52" s="65" t="e">
        <f t="shared" si="36"/>
        <v>#REF!</v>
      </c>
      <c r="AE52" s="65" t="e">
        <f t="shared" si="36"/>
        <v>#REF!</v>
      </c>
      <c r="AF52" s="65" t="e">
        <f t="shared" si="36"/>
        <v>#REF!</v>
      </c>
      <c r="AG52" s="65" t="e">
        <f t="shared" si="36"/>
        <v>#REF!</v>
      </c>
      <c r="AH52" s="65" t="e">
        <f t="shared" si="36"/>
        <v>#REF!</v>
      </c>
      <c r="AI52" s="65" t="e">
        <f t="shared" si="36"/>
        <v>#REF!</v>
      </c>
      <c r="AJ52" s="65" t="e">
        <f t="shared" si="36"/>
        <v>#REF!</v>
      </c>
      <c r="AK52" s="65" t="e">
        <f t="shared" si="36"/>
        <v>#REF!</v>
      </c>
      <c r="AL52" s="65" t="e">
        <f t="shared" si="36"/>
        <v>#REF!</v>
      </c>
      <c r="AM52" s="66"/>
      <c r="AN52" s="65"/>
      <c r="AO52" s="65"/>
      <c r="AP52" s="65"/>
      <c r="AQ52" s="65"/>
      <c r="AR52" s="65"/>
      <c r="AS52" s="67"/>
    </row>
    <row r="53" spans="1:45" ht="15" customHeight="1">
      <c r="A53" s="54"/>
      <c r="B53" s="802"/>
      <c r="C53" s="89">
        <v>2700</v>
      </c>
      <c r="D53" s="64" t="e">
        <f t="shared" ref="D53:I54" si="39">INT(((($F$7+$AK$6)+(D$22/1000*$F$15)+((D$22+100)*($C53+400)/1000000*$F$10))*$C$21+$F$5)*$C$20)</f>
        <v>#REF!</v>
      </c>
      <c r="E53" s="65" t="e">
        <f t="shared" si="39"/>
        <v>#REF!</v>
      </c>
      <c r="F53" s="65" t="e">
        <f t="shared" si="39"/>
        <v>#REF!</v>
      </c>
      <c r="G53" s="65" t="e">
        <f t="shared" si="39"/>
        <v>#REF!</v>
      </c>
      <c r="H53" s="65" t="e">
        <f t="shared" si="39"/>
        <v>#REF!</v>
      </c>
      <c r="I53" s="65" t="e">
        <f t="shared" si="39"/>
        <v>#REF!</v>
      </c>
      <c r="J53" s="528" t="e">
        <f t="shared" ref="J53:M54" si="40">INT(((($F$7+$AK$6+$S$6)+(J$22/1000*$F$15)+((J$22+100)*($C53+400)/1000000*$F$10))*$C$21+$F$5)*$C$20)</f>
        <v>#REF!</v>
      </c>
      <c r="K53" s="529" t="e">
        <f t="shared" si="40"/>
        <v>#REF!</v>
      </c>
      <c r="L53" s="529" t="e">
        <f t="shared" si="40"/>
        <v>#REF!</v>
      </c>
      <c r="M53" s="530" t="e">
        <f t="shared" si="40"/>
        <v>#REF!</v>
      </c>
      <c r="N53" s="780" t="e">
        <f t="shared" ref="N53:V54" si="41">INT(((($F$7+$AK$6+$S$6)+(N$22/1000*($F$15+$AA$5))+((N$22+100)*($C53+400)/1000000*$F$10))*$C$21+$F$5)*$C$20)</f>
        <v>#REF!</v>
      </c>
      <c r="O53" s="547" t="e">
        <f t="shared" si="41"/>
        <v>#REF!</v>
      </c>
      <c r="P53" s="549" t="e">
        <f t="shared" si="41"/>
        <v>#REF!</v>
      </c>
      <c r="Q53" s="549" t="e">
        <f t="shared" si="41"/>
        <v>#REF!</v>
      </c>
      <c r="R53" s="549" t="e">
        <f t="shared" si="41"/>
        <v>#REF!</v>
      </c>
      <c r="S53" s="549" t="e">
        <f t="shared" si="41"/>
        <v>#REF!</v>
      </c>
      <c r="T53" s="549" t="e">
        <f t="shared" si="41"/>
        <v>#REF!</v>
      </c>
      <c r="U53" s="549" t="e">
        <f t="shared" si="41"/>
        <v>#REF!</v>
      </c>
      <c r="V53" s="550" t="e">
        <f t="shared" si="41"/>
        <v>#REF!</v>
      </c>
      <c r="Z53" s="63">
        <v>1800</v>
      </c>
      <c r="AA53" s="68" t="e">
        <f t="shared" si="36"/>
        <v>#REF!</v>
      </c>
      <c r="AB53" s="69" t="e">
        <f t="shared" si="36"/>
        <v>#REF!</v>
      </c>
      <c r="AC53" s="69" t="e">
        <f t="shared" si="36"/>
        <v>#REF!</v>
      </c>
      <c r="AD53" s="69" t="e">
        <f t="shared" si="36"/>
        <v>#REF!</v>
      </c>
      <c r="AE53" s="69" t="e">
        <f t="shared" si="36"/>
        <v>#REF!</v>
      </c>
      <c r="AF53" s="69" t="e">
        <f t="shared" si="36"/>
        <v>#REF!</v>
      </c>
      <c r="AG53" s="69" t="e">
        <f t="shared" si="36"/>
        <v>#REF!</v>
      </c>
      <c r="AH53" s="69" t="e">
        <f t="shared" si="36"/>
        <v>#REF!</v>
      </c>
      <c r="AI53" s="69" t="e">
        <f t="shared" si="36"/>
        <v>#REF!</v>
      </c>
      <c r="AJ53" s="69" t="e">
        <f t="shared" si="36"/>
        <v>#REF!</v>
      </c>
      <c r="AK53" s="69" t="e">
        <f t="shared" si="36"/>
        <v>#REF!</v>
      </c>
      <c r="AL53" s="69" t="e">
        <f t="shared" si="36"/>
        <v>#REF!</v>
      </c>
      <c r="AM53" s="66"/>
      <c r="AN53" s="69"/>
      <c r="AO53" s="69"/>
      <c r="AP53" s="69"/>
      <c r="AQ53" s="69"/>
      <c r="AR53" s="69"/>
      <c r="AS53" s="70"/>
    </row>
    <row r="54" spans="1:45" ht="15" customHeight="1" thickBot="1">
      <c r="A54" s="54"/>
      <c r="B54" s="802"/>
      <c r="C54" s="89">
        <v>3000</v>
      </c>
      <c r="D54" s="75" t="e">
        <f t="shared" si="39"/>
        <v>#REF!</v>
      </c>
      <c r="E54" s="76" t="e">
        <f t="shared" si="39"/>
        <v>#REF!</v>
      </c>
      <c r="F54" s="76" t="e">
        <f t="shared" si="39"/>
        <v>#REF!</v>
      </c>
      <c r="G54" s="76" t="e">
        <f t="shared" si="39"/>
        <v>#REF!</v>
      </c>
      <c r="H54" s="76" t="e">
        <f t="shared" si="39"/>
        <v>#REF!</v>
      </c>
      <c r="I54" s="76" t="e">
        <f t="shared" si="39"/>
        <v>#REF!</v>
      </c>
      <c r="J54" s="531" t="e">
        <f t="shared" si="40"/>
        <v>#REF!</v>
      </c>
      <c r="K54" s="532" t="e">
        <f t="shared" si="40"/>
        <v>#REF!</v>
      </c>
      <c r="L54" s="532" t="e">
        <f t="shared" si="40"/>
        <v>#REF!</v>
      </c>
      <c r="M54" s="533" t="e">
        <f t="shared" si="40"/>
        <v>#REF!</v>
      </c>
      <c r="N54" s="558" t="e">
        <f t="shared" si="41"/>
        <v>#REF!</v>
      </c>
      <c r="O54" s="554" t="e">
        <f t="shared" si="41"/>
        <v>#REF!</v>
      </c>
      <c r="P54" s="554" t="e">
        <f t="shared" si="41"/>
        <v>#REF!</v>
      </c>
      <c r="Q54" s="554" t="e">
        <f t="shared" si="41"/>
        <v>#REF!</v>
      </c>
      <c r="R54" s="554" t="e">
        <f t="shared" si="41"/>
        <v>#REF!</v>
      </c>
      <c r="S54" s="554" t="e">
        <f t="shared" si="41"/>
        <v>#REF!</v>
      </c>
      <c r="T54" s="554" t="e">
        <f t="shared" si="41"/>
        <v>#REF!</v>
      </c>
      <c r="U54" s="554" t="e">
        <f t="shared" si="41"/>
        <v>#REF!</v>
      </c>
      <c r="V54" s="555" t="e">
        <f t="shared" si="41"/>
        <v>#REF!</v>
      </c>
      <c r="Z54" s="60">
        <v>2100</v>
      </c>
      <c r="AA54" s="64" t="e">
        <f t="shared" si="36"/>
        <v>#REF!</v>
      </c>
      <c r="AB54" s="65" t="e">
        <f t="shared" si="36"/>
        <v>#REF!</v>
      </c>
      <c r="AC54" s="65" t="e">
        <f t="shared" si="36"/>
        <v>#REF!</v>
      </c>
      <c r="AD54" s="65" t="e">
        <f t="shared" si="36"/>
        <v>#REF!</v>
      </c>
      <c r="AE54" s="65" t="e">
        <f t="shared" si="36"/>
        <v>#REF!</v>
      </c>
      <c r="AF54" s="65" t="e">
        <f t="shared" si="36"/>
        <v>#REF!</v>
      </c>
      <c r="AG54" s="65" t="e">
        <f t="shared" si="36"/>
        <v>#REF!</v>
      </c>
      <c r="AH54" s="65" t="e">
        <f t="shared" si="36"/>
        <v>#REF!</v>
      </c>
      <c r="AI54" s="65" t="e">
        <f t="shared" si="36"/>
        <v>#REF!</v>
      </c>
      <c r="AJ54" s="65" t="e">
        <f t="shared" si="36"/>
        <v>#REF!</v>
      </c>
      <c r="AK54" s="65" t="e">
        <f t="shared" si="36"/>
        <v>#REF!</v>
      </c>
      <c r="AL54" s="65" t="e">
        <f t="shared" si="36"/>
        <v>#REF!</v>
      </c>
      <c r="AM54" s="71"/>
      <c r="AN54" s="65"/>
      <c r="AO54" s="65"/>
      <c r="AP54" s="65"/>
      <c r="AQ54" s="65"/>
      <c r="AR54" s="65"/>
      <c r="AS54" s="67"/>
    </row>
    <row r="55" spans="1:45" ht="12" customHeight="1" thickBot="1">
      <c r="A55" s="54"/>
      <c r="B55" s="90"/>
      <c r="C55" s="91"/>
      <c r="D55" s="80"/>
      <c r="E55" s="80"/>
      <c r="F55" s="80"/>
      <c r="G55" s="80"/>
      <c r="H55" s="81"/>
      <c r="I55" s="80"/>
      <c r="J55" s="534" t="s">
        <v>789</v>
      </c>
      <c r="K55" s="535"/>
      <c r="L55" s="534"/>
      <c r="M55" s="536"/>
      <c r="N55" s="556"/>
      <c r="O55" s="556" t="s">
        <v>790</v>
      </c>
      <c r="P55" s="556"/>
      <c r="Q55" s="556"/>
      <c r="R55" s="556"/>
      <c r="S55" s="556"/>
      <c r="T55" s="557"/>
      <c r="U55" s="556"/>
      <c r="V55" s="556"/>
      <c r="Z55" s="63">
        <v>2400</v>
      </c>
      <c r="AA55" s="64" t="e">
        <f t="shared" si="36"/>
        <v>#REF!</v>
      </c>
      <c r="AB55" s="65" t="e">
        <f t="shared" si="36"/>
        <v>#REF!</v>
      </c>
      <c r="AC55" s="65" t="e">
        <f t="shared" si="36"/>
        <v>#REF!</v>
      </c>
      <c r="AD55" s="65" t="e">
        <f t="shared" si="36"/>
        <v>#REF!</v>
      </c>
      <c r="AE55" s="65" t="e">
        <f t="shared" si="36"/>
        <v>#REF!</v>
      </c>
      <c r="AF55" s="65" t="e">
        <f t="shared" si="36"/>
        <v>#REF!</v>
      </c>
      <c r="AG55" s="65" t="e">
        <f t="shared" si="36"/>
        <v>#REF!</v>
      </c>
      <c r="AH55" s="65" t="e">
        <f t="shared" si="36"/>
        <v>#REF!</v>
      </c>
      <c r="AI55" s="65" t="e">
        <f t="shared" si="36"/>
        <v>#REF!</v>
      </c>
      <c r="AJ55" s="65" t="e">
        <f t="shared" si="36"/>
        <v>#REF!</v>
      </c>
      <c r="AK55" s="65" t="e">
        <f t="shared" si="36"/>
        <v>#REF!</v>
      </c>
      <c r="AL55" s="65" t="e">
        <f t="shared" si="36"/>
        <v>#REF!</v>
      </c>
      <c r="AM55" s="66"/>
      <c r="AN55" s="65"/>
      <c r="AO55" s="65"/>
      <c r="AP55" s="65"/>
      <c r="AQ55" s="65"/>
      <c r="AR55" s="65"/>
      <c r="AS55" s="67"/>
    </row>
    <row r="56" spans="1:45" ht="20.100000000000001" customHeight="1">
      <c r="A56" s="54"/>
      <c r="B56" s="52"/>
      <c r="C56" s="53"/>
      <c r="D56" s="803" t="s">
        <v>49</v>
      </c>
      <c r="E56" s="803"/>
      <c r="F56" s="803"/>
      <c r="G56" s="803"/>
      <c r="H56" s="803"/>
      <c r="I56" s="803"/>
      <c r="J56" s="803"/>
      <c r="K56" s="803"/>
      <c r="L56" s="803"/>
      <c r="M56" s="803"/>
      <c r="N56" s="803"/>
      <c r="O56" s="803"/>
      <c r="P56" s="803"/>
      <c r="Q56" s="803"/>
      <c r="R56" s="803"/>
      <c r="S56" s="803"/>
      <c r="T56" s="803"/>
      <c r="U56" s="803"/>
      <c r="V56" s="803"/>
      <c r="Z56" s="63">
        <v>2700</v>
      </c>
      <c r="AA56" s="64" t="e">
        <f t="shared" ref="AA56:AF57" si="42">INT(((($S$6)+(D$22/1000*$AA$5))*$C$21+$F$5)*$C$20)</f>
        <v>#REF!</v>
      </c>
      <c r="AB56" s="65" t="e">
        <f t="shared" si="42"/>
        <v>#REF!</v>
      </c>
      <c r="AC56" s="65" t="e">
        <f t="shared" si="42"/>
        <v>#REF!</v>
      </c>
      <c r="AD56" s="65" t="e">
        <f t="shared" si="42"/>
        <v>#REF!</v>
      </c>
      <c r="AE56" s="65" t="e">
        <f t="shared" si="42"/>
        <v>#REF!</v>
      </c>
      <c r="AF56" s="65" t="e">
        <f t="shared" si="42"/>
        <v>#REF!</v>
      </c>
      <c r="AG56" s="72" t="e">
        <f t="shared" ref="AG56:AJ57" si="43">INT((((J$22/1000*$AA$5))*$C$21+$F$5)*$C$20)</f>
        <v>#REF!</v>
      </c>
      <c r="AH56" s="73" t="e">
        <f t="shared" si="43"/>
        <v>#REF!</v>
      </c>
      <c r="AI56" s="73" t="e">
        <f t="shared" si="43"/>
        <v>#REF!</v>
      </c>
      <c r="AJ56" s="74" t="e">
        <f t="shared" si="43"/>
        <v>#REF!</v>
      </c>
      <c r="AK56" s="523"/>
      <c r="AL56" s="61"/>
      <c r="AM56" s="65"/>
      <c r="AN56" s="65"/>
      <c r="AO56" s="65"/>
      <c r="AP56" s="65"/>
      <c r="AQ56" s="65"/>
      <c r="AR56" s="65"/>
      <c r="AS56" s="67"/>
    </row>
    <row r="57" spans="1:45" ht="20.100000000000001" customHeight="1" thickBot="1">
      <c r="A57" s="54"/>
      <c r="B57" s="52"/>
      <c r="C57" s="53"/>
      <c r="D57" s="825" t="s">
        <v>79</v>
      </c>
      <c r="E57" s="825"/>
      <c r="F57" s="825"/>
      <c r="G57" s="825"/>
      <c r="H57" s="825"/>
      <c r="I57" s="825"/>
      <c r="J57" s="825"/>
      <c r="K57" s="825"/>
      <c r="L57" s="825"/>
      <c r="M57" s="825"/>
      <c r="N57" s="825"/>
      <c r="O57" s="825"/>
      <c r="P57" s="825"/>
      <c r="Q57" s="825"/>
      <c r="R57" s="825"/>
      <c r="S57" s="825"/>
      <c r="T57" s="825"/>
      <c r="U57" s="825"/>
      <c r="V57" s="825"/>
      <c r="Z57" s="63">
        <v>3000</v>
      </c>
      <c r="AA57" s="75" t="e">
        <f t="shared" si="42"/>
        <v>#REF!</v>
      </c>
      <c r="AB57" s="76" t="e">
        <f t="shared" si="42"/>
        <v>#REF!</v>
      </c>
      <c r="AC57" s="76" t="e">
        <f t="shared" si="42"/>
        <v>#REF!</v>
      </c>
      <c r="AD57" s="76" t="e">
        <f t="shared" si="42"/>
        <v>#REF!</v>
      </c>
      <c r="AE57" s="76" t="e">
        <f t="shared" si="42"/>
        <v>#REF!</v>
      </c>
      <c r="AF57" s="76" t="e">
        <f t="shared" si="42"/>
        <v>#REF!</v>
      </c>
      <c r="AG57" s="77" t="e">
        <f t="shared" si="43"/>
        <v>#REF!</v>
      </c>
      <c r="AH57" s="76" t="e">
        <f t="shared" si="43"/>
        <v>#REF!</v>
      </c>
      <c r="AI57" s="76" t="e">
        <f t="shared" si="43"/>
        <v>#REF!</v>
      </c>
      <c r="AJ57" s="78" t="e">
        <f t="shared" si="43"/>
        <v>#REF!</v>
      </c>
      <c r="AK57" s="75"/>
      <c r="AL57" s="76"/>
      <c r="AM57" s="76"/>
      <c r="AN57" s="76"/>
      <c r="AO57" s="76"/>
      <c r="AP57" s="76"/>
      <c r="AQ57" s="76"/>
      <c r="AR57" s="76"/>
      <c r="AS57" s="78"/>
    </row>
    <row r="58" spans="1:45" ht="17.100000000000001" customHeight="1" thickBot="1">
      <c r="A58" s="54"/>
      <c r="B58" s="54"/>
      <c r="C58" s="55"/>
      <c r="D58" s="84">
        <v>600</v>
      </c>
      <c r="E58" s="85">
        <v>750</v>
      </c>
      <c r="F58" s="84">
        <v>900</v>
      </c>
      <c r="G58" s="85">
        <v>1050</v>
      </c>
      <c r="H58" s="84">
        <v>1200</v>
      </c>
      <c r="I58" s="85">
        <v>1350</v>
      </c>
      <c r="J58" s="84">
        <v>1500</v>
      </c>
      <c r="K58" s="85">
        <v>1650</v>
      </c>
      <c r="L58" s="84">
        <v>1800</v>
      </c>
      <c r="M58" s="85">
        <v>1950</v>
      </c>
      <c r="N58" s="84">
        <v>2100</v>
      </c>
      <c r="O58" s="86">
        <v>2250</v>
      </c>
      <c r="P58" s="87">
        <v>2400</v>
      </c>
      <c r="Q58" s="85">
        <v>2550</v>
      </c>
      <c r="R58" s="84">
        <v>2700</v>
      </c>
      <c r="S58" s="85">
        <v>2850</v>
      </c>
      <c r="T58" s="84">
        <v>3000</v>
      </c>
      <c r="U58" s="85">
        <v>3150</v>
      </c>
      <c r="V58" s="85">
        <v>3200</v>
      </c>
      <c r="Z58" s="91"/>
      <c r="AA58" s="94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54"/>
      <c r="AO58" s="54"/>
      <c r="AP58" s="54"/>
      <c r="AQ58" s="54"/>
      <c r="AR58" s="54"/>
      <c r="AS58" s="96"/>
    </row>
    <row r="59" spans="1:45" ht="15" customHeight="1">
      <c r="A59" s="54"/>
      <c r="B59" s="802" t="s">
        <v>82</v>
      </c>
      <c r="C59" s="88">
        <v>900</v>
      </c>
      <c r="D59" s="523" t="e">
        <f t="shared" ref="D59:O60" si="44">INT(((($F$7+$AK$2)+(D$22/1000*$F$15)+((D$22+100)*($C59+400)/1000000*$F$11))*$C$21+$F$5)*$C$20)</f>
        <v>#REF!</v>
      </c>
      <c r="E59" s="61" t="e">
        <f t="shared" si="44"/>
        <v>#REF!</v>
      </c>
      <c r="F59" s="61" t="e">
        <f t="shared" si="44"/>
        <v>#REF!</v>
      </c>
      <c r="G59" s="61" t="e">
        <f t="shared" si="44"/>
        <v>#REF!</v>
      </c>
      <c r="H59" s="61" t="e">
        <f t="shared" si="44"/>
        <v>#REF!</v>
      </c>
      <c r="I59" s="61" t="e">
        <f t="shared" si="44"/>
        <v>#REF!</v>
      </c>
      <c r="J59" s="61" t="e">
        <f t="shared" si="44"/>
        <v>#REF!</v>
      </c>
      <c r="K59" s="61" t="e">
        <f t="shared" si="44"/>
        <v>#REF!</v>
      </c>
      <c r="L59" s="61" t="e">
        <f t="shared" si="44"/>
        <v>#REF!</v>
      </c>
      <c r="M59" s="61" t="e">
        <f t="shared" si="44"/>
        <v>#REF!</v>
      </c>
      <c r="N59" s="61" t="e">
        <f t="shared" si="44"/>
        <v>#REF!</v>
      </c>
      <c r="O59" s="61" t="e">
        <f t="shared" si="44"/>
        <v>#REF!</v>
      </c>
      <c r="P59" s="546" t="e">
        <f t="shared" ref="P59:V60" si="45">INT(((($F$7+$AK$2+$S$6)+(P$22/1000*($F$15+$AA$5))+((P$22+100)*($C59+400)/1000000*$F$11))*$C$21+$F$5)*$C$20)</f>
        <v>#REF!</v>
      </c>
      <c r="Q59" s="547" t="e">
        <f t="shared" si="45"/>
        <v>#REF!</v>
      </c>
      <c r="R59" s="547" t="e">
        <f t="shared" si="45"/>
        <v>#REF!</v>
      </c>
      <c r="S59" s="547" t="e">
        <f t="shared" si="45"/>
        <v>#REF!</v>
      </c>
      <c r="T59" s="547" t="e">
        <f t="shared" si="45"/>
        <v>#REF!</v>
      </c>
      <c r="U59" s="547" t="e">
        <f t="shared" si="45"/>
        <v>#REF!</v>
      </c>
      <c r="V59" s="568" t="e">
        <f t="shared" si="45"/>
        <v>#REF!</v>
      </c>
      <c r="AE59" s="1" t="s">
        <v>127</v>
      </c>
    </row>
    <row r="60" spans="1:45" ht="15" customHeight="1">
      <c r="A60" s="54"/>
      <c r="B60" s="802"/>
      <c r="C60" s="89">
        <v>1200</v>
      </c>
      <c r="D60" s="64" t="e">
        <f t="shared" si="44"/>
        <v>#REF!</v>
      </c>
      <c r="E60" s="65" t="e">
        <f t="shared" si="44"/>
        <v>#REF!</v>
      </c>
      <c r="F60" s="65" t="e">
        <f t="shared" si="44"/>
        <v>#REF!</v>
      </c>
      <c r="G60" s="65" t="e">
        <f t="shared" si="44"/>
        <v>#REF!</v>
      </c>
      <c r="H60" s="65" t="e">
        <f t="shared" si="44"/>
        <v>#REF!</v>
      </c>
      <c r="I60" s="65" t="e">
        <f t="shared" si="44"/>
        <v>#REF!</v>
      </c>
      <c r="J60" s="65" t="e">
        <f t="shared" si="44"/>
        <v>#REF!</v>
      </c>
      <c r="K60" s="65" t="e">
        <f t="shared" si="44"/>
        <v>#REF!</v>
      </c>
      <c r="L60" s="65" t="e">
        <f t="shared" si="44"/>
        <v>#REF!</v>
      </c>
      <c r="M60" s="65" t="e">
        <f t="shared" si="44"/>
        <v>#REF!</v>
      </c>
      <c r="N60" s="65" t="e">
        <f t="shared" si="44"/>
        <v>#REF!</v>
      </c>
      <c r="O60" s="65" t="e">
        <f t="shared" si="44"/>
        <v>#REF!</v>
      </c>
      <c r="P60" s="548" t="e">
        <f t="shared" si="45"/>
        <v>#REF!</v>
      </c>
      <c r="Q60" s="549" t="e">
        <f t="shared" si="45"/>
        <v>#REF!</v>
      </c>
      <c r="R60" s="549" t="e">
        <f t="shared" si="45"/>
        <v>#REF!</v>
      </c>
      <c r="S60" s="549" t="e">
        <f t="shared" si="45"/>
        <v>#REF!</v>
      </c>
      <c r="T60" s="549" t="e">
        <f t="shared" si="45"/>
        <v>#REF!</v>
      </c>
      <c r="U60" s="549" t="e">
        <f t="shared" si="45"/>
        <v>#REF!</v>
      </c>
      <c r="V60" s="550" t="e">
        <f t="shared" si="45"/>
        <v>#REF!</v>
      </c>
      <c r="Z60" s="55"/>
      <c r="AA60" s="56">
        <v>600</v>
      </c>
      <c r="AB60" s="57">
        <v>750</v>
      </c>
      <c r="AC60" s="56">
        <v>900</v>
      </c>
      <c r="AD60" s="57">
        <v>1050</v>
      </c>
      <c r="AE60" s="56">
        <v>1200</v>
      </c>
      <c r="AF60" s="57">
        <v>1350</v>
      </c>
      <c r="AG60" s="56">
        <v>1500</v>
      </c>
      <c r="AH60" s="57">
        <v>1650</v>
      </c>
      <c r="AI60" s="56">
        <v>1800</v>
      </c>
      <c r="AJ60" s="57">
        <v>1950</v>
      </c>
      <c r="AK60" s="56">
        <v>2100</v>
      </c>
      <c r="AL60" s="58">
        <v>2250</v>
      </c>
      <c r="AM60" s="59">
        <v>2400</v>
      </c>
      <c r="AN60" s="57">
        <v>2550</v>
      </c>
      <c r="AO60" s="56">
        <v>2700</v>
      </c>
      <c r="AP60" s="57">
        <v>2850</v>
      </c>
      <c r="AQ60" s="56">
        <v>3000</v>
      </c>
      <c r="AR60" s="57">
        <v>3150</v>
      </c>
      <c r="AS60" s="57">
        <v>3200</v>
      </c>
    </row>
    <row r="61" spans="1:45" ht="15" customHeight="1">
      <c r="A61" s="54"/>
      <c r="B61" s="802"/>
      <c r="C61" s="89">
        <v>1500</v>
      </c>
      <c r="D61" s="64" t="e">
        <f t="shared" ref="D61:O61" si="46">INT(((($F$7+$AK$3)+(D$22/1000*$F$15)+((D$22+100)*($C61+400)/1000000*$F$11))*$C$21+$F$5)*$C$20)</f>
        <v>#REF!</v>
      </c>
      <c r="E61" s="65" t="e">
        <f t="shared" si="46"/>
        <v>#REF!</v>
      </c>
      <c r="F61" s="65" t="e">
        <f t="shared" si="46"/>
        <v>#REF!</v>
      </c>
      <c r="G61" s="65" t="e">
        <f t="shared" si="46"/>
        <v>#REF!</v>
      </c>
      <c r="H61" s="65" t="e">
        <f t="shared" si="46"/>
        <v>#REF!</v>
      </c>
      <c r="I61" s="65" t="e">
        <f t="shared" si="46"/>
        <v>#REF!</v>
      </c>
      <c r="J61" s="65" t="e">
        <f t="shared" si="46"/>
        <v>#REF!</v>
      </c>
      <c r="K61" s="65" t="e">
        <f t="shared" si="46"/>
        <v>#REF!</v>
      </c>
      <c r="L61" s="65" t="e">
        <f t="shared" si="46"/>
        <v>#REF!</v>
      </c>
      <c r="M61" s="65" t="e">
        <f t="shared" si="46"/>
        <v>#REF!</v>
      </c>
      <c r="N61" s="65" t="e">
        <f t="shared" si="46"/>
        <v>#REF!</v>
      </c>
      <c r="O61" s="65" t="e">
        <f t="shared" si="46"/>
        <v>#REF!</v>
      </c>
      <c r="P61" s="548" t="e">
        <f t="shared" ref="P61:V62" si="47">INT(((($F$7+$AK$4+$S$6)+(P$22/1000*($F$15+$AA$5))+((P$22+100)*($C61+400)/1000000*$F$11))*$C$21+$F$5)*$C$20)</f>
        <v>#REF!</v>
      </c>
      <c r="Q61" s="549" t="e">
        <f t="shared" si="47"/>
        <v>#REF!</v>
      </c>
      <c r="R61" s="549" t="e">
        <f t="shared" si="47"/>
        <v>#REF!</v>
      </c>
      <c r="S61" s="549" t="e">
        <f t="shared" si="47"/>
        <v>#REF!</v>
      </c>
      <c r="T61" s="549" t="e">
        <f t="shared" si="47"/>
        <v>#REF!</v>
      </c>
      <c r="U61" s="549" t="e">
        <f t="shared" si="47"/>
        <v>#REF!</v>
      </c>
      <c r="V61" s="550" t="e">
        <f t="shared" si="47"/>
        <v>#REF!</v>
      </c>
      <c r="Z61" s="60">
        <v>900</v>
      </c>
      <c r="AA61" s="109" t="e">
        <f t="shared" ref="AA61:AS61" si="48">INT(((($AH$12)+(D$22/1000*$AA$5))*$C$21+$F$5)*$C$20)</f>
        <v>#REF!</v>
      </c>
      <c r="AB61" s="109" t="e">
        <f t="shared" si="48"/>
        <v>#REF!</v>
      </c>
      <c r="AC61" s="109" t="e">
        <f t="shared" si="48"/>
        <v>#REF!</v>
      </c>
      <c r="AD61" s="109" t="e">
        <f t="shared" si="48"/>
        <v>#REF!</v>
      </c>
      <c r="AE61" s="109" t="e">
        <f t="shared" si="48"/>
        <v>#REF!</v>
      </c>
      <c r="AF61" s="109" t="e">
        <f t="shared" si="48"/>
        <v>#REF!</v>
      </c>
      <c r="AG61" s="109" t="e">
        <f t="shared" si="48"/>
        <v>#REF!</v>
      </c>
      <c r="AH61" s="109" t="e">
        <f t="shared" si="48"/>
        <v>#REF!</v>
      </c>
      <c r="AI61" s="109" t="e">
        <f t="shared" si="48"/>
        <v>#REF!</v>
      </c>
      <c r="AJ61" s="109" t="e">
        <f t="shared" si="48"/>
        <v>#REF!</v>
      </c>
      <c r="AK61" s="109" t="e">
        <f t="shared" si="48"/>
        <v>#REF!</v>
      </c>
      <c r="AL61" s="109" t="e">
        <f t="shared" si="48"/>
        <v>#REF!</v>
      </c>
      <c r="AM61" s="109" t="e">
        <f t="shared" si="48"/>
        <v>#REF!</v>
      </c>
      <c r="AN61" s="109" t="e">
        <f t="shared" si="48"/>
        <v>#REF!</v>
      </c>
      <c r="AO61" s="109" t="e">
        <f t="shared" si="48"/>
        <v>#REF!</v>
      </c>
      <c r="AP61" s="109" t="e">
        <f t="shared" si="48"/>
        <v>#REF!</v>
      </c>
      <c r="AQ61" s="109" t="e">
        <f t="shared" si="48"/>
        <v>#REF!</v>
      </c>
      <c r="AR61" s="109" t="e">
        <f t="shared" si="48"/>
        <v>#REF!</v>
      </c>
      <c r="AS61" s="109" t="e">
        <f t="shared" si="48"/>
        <v>#REF!</v>
      </c>
    </row>
    <row r="62" spans="1:45" ht="15" customHeight="1">
      <c r="A62" s="54"/>
      <c r="B62" s="802"/>
      <c r="C62" s="89">
        <v>1800</v>
      </c>
      <c r="D62" s="68" t="e">
        <f t="shared" ref="D62:O63" si="49">INT(((($F$7+$AK$4)+(D$22/1000*$F$15)+((D$22+100)*($C62+400)/1000000*$F$11))*$C$21+$F$5)*$C$20)</f>
        <v>#REF!</v>
      </c>
      <c r="E62" s="69" t="e">
        <f t="shared" si="49"/>
        <v>#REF!</v>
      </c>
      <c r="F62" s="69" t="e">
        <f t="shared" si="49"/>
        <v>#REF!</v>
      </c>
      <c r="G62" s="69" t="e">
        <f t="shared" si="49"/>
        <v>#REF!</v>
      </c>
      <c r="H62" s="69" t="e">
        <f t="shared" si="49"/>
        <v>#REF!</v>
      </c>
      <c r="I62" s="69" t="e">
        <f t="shared" si="49"/>
        <v>#REF!</v>
      </c>
      <c r="J62" s="69" t="e">
        <f t="shared" si="49"/>
        <v>#REF!</v>
      </c>
      <c r="K62" s="69" t="e">
        <f t="shared" si="49"/>
        <v>#REF!</v>
      </c>
      <c r="L62" s="69" t="e">
        <f t="shared" si="49"/>
        <v>#REF!</v>
      </c>
      <c r="M62" s="69" t="e">
        <f t="shared" si="49"/>
        <v>#REF!</v>
      </c>
      <c r="N62" s="69" t="e">
        <f t="shared" si="49"/>
        <v>#REF!</v>
      </c>
      <c r="O62" s="69" t="e">
        <f t="shared" si="49"/>
        <v>#REF!</v>
      </c>
      <c r="P62" s="548" t="e">
        <f t="shared" si="47"/>
        <v>#REF!</v>
      </c>
      <c r="Q62" s="551" t="e">
        <f t="shared" si="47"/>
        <v>#REF!</v>
      </c>
      <c r="R62" s="551" t="e">
        <f t="shared" si="47"/>
        <v>#REF!</v>
      </c>
      <c r="S62" s="551" t="e">
        <f t="shared" si="47"/>
        <v>#REF!</v>
      </c>
      <c r="T62" s="551" t="e">
        <f t="shared" si="47"/>
        <v>#REF!</v>
      </c>
      <c r="U62" s="551" t="e">
        <f t="shared" si="47"/>
        <v>#REF!</v>
      </c>
      <c r="V62" s="552" t="e">
        <f t="shared" si="47"/>
        <v>#REF!</v>
      </c>
      <c r="Z62" s="98"/>
      <c r="AA62" s="99"/>
    </row>
    <row r="63" spans="1:45" ht="15" customHeight="1">
      <c r="A63" s="54"/>
      <c r="B63" s="802"/>
      <c r="C63" s="88">
        <v>2100</v>
      </c>
      <c r="D63" s="64" t="e">
        <f t="shared" si="49"/>
        <v>#REF!</v>
      </c>
      <c r="E63" s="65" t="e">
        <f t="shared" si="49"/>
        <v>#REF!</v>
      </c>
      <c r="F63" s="65" t="e">
        <f t="shared" si="49"/>
        <v>#REF!</v>
      </c>
      <c r="G63" s="65" t="e">
        <f t="shared" si="49"/>
        <v>#REF!</v>
      </c>
      <c r="H63" s="65" t="e">
        <f t="shared" si="49"/>
        <v>#REF!</v>
      </c>
      <c r="I63" s="65" t="e">
        <f t="shared" si="49"/>
        <v>#REF!</v>
      </c>
      <c r="J63" s="65" t="e">
        <f t="shared" si="49"/>
        <v>#REF!</v>
      </c>
      <c r="K63" s="65" t="e">
        <f t="shared" si="49"/>
        <v>#REF!</v>
      </c>
      <c r="L63" s="65" t="e">
        <f t="shared" si="49"/>
        <v>#REF!</v>
      </c>
      <c r="M63" s="65" t="e">
        <f t="shared" si="49"/>
        <v>#REF!</v>
      </c>
      <c r="N63" s="65" t="e">
        <f t="shared" si="49"/>
        <v>#REF!</v>
      </c>
      <c r="O63" s="65" t="e">
        <f t="shared" si="49"/>
        <v>#REF!</v>
      </c>
      <c r="P63" s="553" t="e">
        <f t="shared" ref="P63:V64" si="50">INT(((($F$7+$AK$5+$S$6)+(P$22/1000*($F$15+$AA$5))+((P$22+100)*($C63+400)/1000000*$F$11))*$C$21+$F$5)*$C$20)</f>
        <v>#REF!</v>
      </c>
      <c r="Q63" s="549" t="e">
        <f t="shared" si="50"/>
        <v>#REF!</v>
      </c>
      <c r="R63" s="549" t="e">
        <f t="shared" si="50"/>
        <v>#REF!</v>
      </c>
      <c r="S63" s="549" t="e">
        <f t="shared" si="50"/>
        <v>#REF!</v>
      </c>
      <c r="T63" s="549" t="e">
        <f t="shared" si="50"/>
        <v>#REF!</v>
      </c>
      <c r="U63" s="549" t="e">
        <f t="shared" si="50"/>
        <v>#REF!</v>
      </c>
      <c r="V63" s="550" t="e">
        <f t="shared" si="50"/>
        <v>#REF!</v>
      </c>
      <c r="W63" s="54"/>
      <c r="X63" s="54"/>
      <c r="Y63" s="54"/>
      <c r="Z63" s="98"/>
      <c r="AA63" s="99"/>
      <c r="AB63" s="54"/>
      <c r="AC63" s="54"/>
    </row>
    <row r="64" spans="1:45" ht="15" customHeight="1" thickBot="1">
      <c r="A64" s="54"/>
      <c r="B64" s="802"/>
      <c r="C64" s="89">
        <v>2400</v>
      </c>
      <c r="D64" s="64" t="e">
        <f t="shared" ref="D64:O64" si="51">INT(((($F$7+$AK$5)+(D$22/1000*$F$15)+((D$22+100)*($C64+400)/1000000*$F$11))*$C$21+$F$5)*$C$20)</f>
        <v>#REF!</v>
      </c>
      <c r="E64" s="65" t="e">
        <f t="shared" si="51"/>
        <v>#REF!</v>
      </c>
      <c r="F64" s="65" t="e">
        <f t="shared" si="51"/>
        <v>#REF!</v>
      </c>
      <c r="G64" s="65" t="e">
        <f t="shared" si="51"/>
        <v>#REF!</v>
      </c>
      <c r="H64" s="65" t="e">
        <f t="shared" si="51"/>
        <v>#REF!</v>
      </c>
      <c r="I64" s="65" t="e">
        <f t="shared" si="51"/>
        <v>#REF!</v>
      </c>
      <c r="J64" s="65" t="e">
        <f t="shared" si="51"/>
        <v>#REF!</v>
      </c>
      <c r="K64" s="65" t="e">
        <f t="shared" si="51"/>
        <v>#REF!</v>
      </c>
      <c r="L64" s="65" t="e">
        <f t="shared" si="51"/>
        <v>#REF!</v>
      </c>
      <c r="M64" s="65" t="e">
        <f t="shared" si="51"/>
        <v>#REF!</v>
      </c>
      <c r="N64" s="65" t="e">
        <f t="shared" si="51"/>
        <v>#REF!</v>
      </c>
      <c r="O64" s="65" t="e">
        <f t="shared" si="51"/>
        <v>#REF!</v>
      </c>
      <c r="P64" s="548" t="e">
        <f t="shared" si="50"/>
        <v>#REF!</v>
      </c>
      <c r="Q64" s="549" t="e">
        <f t="shared" si="50"/>
        <v>#REF!</v>
      </c>
      <c r="R64" s="549" t="e">
        <f t="shared" si="50"/>
        <v>#REF!</v>
      </c>
      <c r="S64" s="549" t="e">
        <f t="shared" si="50"/>
        <v>#REF!</v>
      </c>
      <c r="T64" s="549" t="e">
        <f t="shared" si="50"/>
        <v>#REF!</v>
      </c>
      <c r="U64" s="549" t="e">
        <f t="shared" si="50"/>
        <v>#REF!</v>
      </c>
      <c r="V64" s="550" t="e">
        <f t="shared" si="50"/>
        <v>#REF!</v>
      </c>
      <c r="W64" s="54"/>
      <c r="X64" s="54"/>
      <c r="Y64" s="54"/>
      <c r="Z64" s="98"/>
      <c r="AA64" s="99"/>
      <c r="AB64" s="54"/>
      <c r="AC64" s="54"/>
    </row>
    <row r="65" spans="1:49" ht="15" customHeight="1">
      <c r="A65" s="54"/>
      <c r="B65" s="802"/>
      <c r="C65" s="89">
        <v>2700</v>
      </c>
      <c r="D65" s="64" t="e">
        <f t="shared" ref="D65:I66" si="52">INT(((($F$7+$AK$6)+(D$22/1000*$F$15)+((D$22+100)*($C65+400)/1000000*$F$11))*$C$21+$F$5)*$C$20)</f>
        <v>#REF!</v>
      </c>
      <c r="E65" s="65" t="e">
        <f t="shared" si="52"/>
        <v>#REF!</v>
      </c>
      <c r="F65" s="65" t="e">
        <f t="shared" si="52"/>
        <v>#REF!</v>
      </c>
      <c r="G65" s="65" t="e">
        <f t="shared" si="52"/>
        <v>#REF!</v>
      </c>
      <c r="H65" s="65" t="e">
        <f t="shared" si="52"/>
        <v>#REF!</v>
      </c>
      <c r="I65" s="65" t="e">
        <f t="shared" si="52"/>
        <v>#REF!</v>
      </c>
      <c r="J65" s="528" t="e">
        <f t="shared" ref="J65:M66" si="53">INT(((($F$7+$AK$6+$S$6)+(J$22/1000*$F$15)+((J$22+100)*($C65+400)/1000000*$F$11))*$C$21+$F$5)*$C$20)</f>
        <v>#REF!</v>
      </c>
      <c r="K65" s="529" t="e">
        <f t="shared" si="53"/>
        <v>#REF!</v>
      </c>
      <c r="L65" s="529" t="e">
        <f t="shared" si="53"/>
        <v>#REF!</v>
      </c>
      <c r="M65" s="530" t="e">
        <f t="shared" si="53"/>
        <v>#REF!</v>
      </c>
      <c r="N65" s="780" t="e">
        <f t="shared" ref="N65:V66" si="54">INT(((($F$7+$AK$6+$S$6)+(N$22/1000*($F$15+$AA$5))+((N$22+100)*($C65+400)/1000000*$F$11))*$C$21+$F$5)*$C$20)</f>
        <v>#REF!</v>
      </c>
      <c r="O65" s="547" t="e">
        <f t="shared" si="54"/>
        <v>#REF!</v>
      </c>
      <c r="P65" s="549" t="e">
        <f t="shared" si="54"/>
        <v>#REF!</v>
      </c>
      <c r="Q65" s="549" t="e">
        <f t="shared" si="54"/>
        <v>#REF!</v>
      </c>
      <c r="R65" s="549" t="e">
        <f t="shared" si="54"/>
        <v>#REF!</v>
      </c>
      <c r="S65" s="549" t="e">
        <f t="shared" si="54"/>
        <v>#REF!</v>
      </c>
      <c r="T65" s="549" t="e">
        <f t="shared" si="54"/>
        <v>#REF!</v>
      </c>
      <c r="U65" s="549" t="e">
        <f t="shared" si="54"/>
        <v>#REF!</v>
      </c>
      <c r="V65" s="550" t="e">
        <f t="shared" si="54"/>
        <v>#REF!</v>
      </c>
      <c r="Y65" s="92"/>
      <c r="Z65" s="98"/>
      <c r="AA65" s="99"/>
      <c r="AB65" s="54"/>
      <c r="AC65" s="54"/>
    </row>
    <row r="66" spans="1:49" ht="15" customHeight="1" thickBot="1">
      <c r="A66" s="54"/>
      <c r="B66" s="802"/>
      <c r="C66" s="89">
        <v>3000</v>
      </c>
      <c r="D66" s="75" t="e">
        <f t="shared" si="52"/>
        <v>#REF!</v>
      </c>
      <c r="E66" s="76" t="e">
        <f t="shared" si="52"/>
        <v>#REF!</v>
      </c>
      <c r="F66" s="76" t="e">
        <f t="shared" si="52"/>
        <v>#REF!</v>
      </c>
      <c r="G66" s="76" t="e">
        <f t="shared" si="52"/>
        <v>#REF!</v>
      </c>
      <c r="H66" s="76" t="e">
        <f t="shared" si="52"/>
        <v>#REF!</v>
      </c>
      <c r="I66" s="76" t="e">
        <f t="shared" si="52"/>
        <v>#REF!</v>
      </c>
      <c r="J66" s="531" t="e">
        <f t="shared" si="53"/>
        <v>#REF!</v>
      </c>
      <c r="K66" s="532" t="e">
        <f t="shared" si="53"/>
        <v>#REF!</v>
      </c>
      <c r="L66" s="532" t="e">
        <f t="shared" si="53"/>
        <v>#REF!</v>
      </c>
      <c r="M66" s="533" t="e">
        <f t="shared" si="53"/>
        <v>#REF!</v>
      </c>
      <c r="N66" s="558" t="e">
        <f t="shared" si="54"/>
        <v>#REF!</v>
      </c>
      <c r="O66" s="554" t="e">
        <f t="shared" si="54"/>
        <v>#REF!</v>
      </c>
      <c r="P66" s="554" t="e">
        <f t="shared" si="54"/>
        <v>#REF!</v>
      </c>
      <c r="Q66" s="554" t="e">
        <f t="shared" si="54"/>
        <v>#REF!</v>
      </c>
      <c r="R66" s="554" t="e">
        <f t="shared" si="54"/>
        <v>#REF!</v>
      </c>
      <c r="S66" s="554" t="e">
        <f t="shared" si="54"/>
        <v>#REF!</v>
      </c>
      <c r="T66" s="554" t="e">
        <f t="shared" si="54"/>
        <v>#REF!</v>
      </c>
      <c r="U66" s="554" t="e">
        <f t="shared" si="54"/>
        <v>#REF!</v>
      </c>
      <c r="V66" s="555" t="e">
        <f t="shared" si="54"/>
        <v>#REF!</v>
      </c>
      <c r="Y66" s="92"/>
      <c r="Z66" s="98"/>
      <c r="AA66" s="99"/>
      <c r="AB66" s="54"/>
      <c r="AC66" s="54"/>
    </row>
    <row r="67" spans="1:49" ht="12.95" customHeight="1">
      <c r="A67" s="54"/>
      <c r="B67" s="54"/>
      <c r="C67" s="92"/>
      <c r="D67" s="80"/>
      <c r="E67" s="80"/>
      <c r="F67" s="80"/>
      <c r="G67" s="80"/>
      <c r="H67" s="81"/>
      <c r="I67" s="80"/>
      <c r="J67" s="534" t="s">
        <v>789</v>
      </c>
      <c r="K67" s="535"/>
      <c r="L67" s="534"/>
      <c r="M67" s="536"/>
      <c r="N67" s="556"/>
      <c r="O67" s="556" t="s">
        <v>790</v>
      </c>
      <c r="P67" s="556"/>
      <c r="Q67" s="556"/>
      <c r="R67" s="556"/>
      <c r="S67" s="556"/>
      <c r="T67" s="557"/>
      <c r="U67" s="556"/>
      <c r="V67" s="556"/>
      <c r="Y67" s="92"/>
      <c r="Z67" s="98"/>
      <c r="AA67" s="99"/>
      <c r="AW67" s="54"/>
    </row>
    <row r="68" spans="1:49" ht="20.100000000000001" customHeight="1">
      <c r="A68" s="54"/>
      <c r="B68" s="52"/>
      <c r="C68" s="53"/>
      <c r="D68" s="803" t="s">
        <v>52</v>
      </c>
      <c r="E68" s="803"/>
      <c r="F68" s="803"/>
      <c r="G68" s="803"/>
      <c r="H68" s="803"/>
      <c r="I68" s="803"/>
      <c r="J68" s="803"/>
      <c r="K68" s="803"/>
      <c r="L68" s="803"/>
      <c r="M68" s="803"/>
      <c r="N68" s="803"/>
      <c r="O68" s="803"/>
      <c r="P68" s="803"/>
      <c r="Q68" s="803"/>
      <c r="R68" s="803"/>
      <c r="S68" s="803"/>
      <c r="T68" s="803"/>
      <c r="U68" s="803"/>
      <c r="V68" s="803"/>
      <c r="Y68" s="92"/>
      <c r="Z68" s="98"/>
      <c r="AA68" s="98"/>
      <c r="AW68" s="54"/>
    </row>
    <row r="69" spans="1:49" ht="20.100000000000001" customHeight="1">
      <c r="A69" s="54"/>
      <c r="B69" s="52"/>
      <c r="C69" s="53"/>
      <c r="D69" s="825" t="s">
        <v>79</v>
      </c>
      <c r="E69" s="825"/>
      <c r="F69" s="825"/>
      <c r="G69" s="825"/>
      <c r="H69" s="825"/>
      <c r="I69" s="825"/>
      <c r="J69" s="825"/>
      <c r="K69" s="825"/>
      <c r="L69" s="825"/>
      <c r="M69" s="825"/>
      <c r="N69" s="825"/>
      <c r="O69" s="825"/>
      <c r="P69" s="825"/>
      <c r="Q69" s="825"/>
      <c r="R69" s="825"/>
      <c r="S69" s="825"/>
      <c r="T69" s="825"/>
      <c r="U69" s="825"/>
      <c r="V69" s="825"/>
      <c r="Y69" s="92"/>
      <c r="Z69" s="98"/>
      <c r="AA69" s="98"/>
      <c r="AW69" s="54"/>
    </row>
    <row r="70" spans="1:49" ht="15" customHeight="1" thickBot="1">
      <c r="A70" s="54"/>
      <c r="B70" s="54"/>
      <c r="C70" s="55"/>
      <c r="D70" s="56">
        <v>600</v>
      </c>
      <c r="E70" s="57">
        <v>750</v>
      </c>
      <c r="F70" s="56">
        <v>900</v>
      </c>
      <c r="G70" s="57">
        <v>1050</v>
      </c>
      <c r="H70" s="56">
        <v>1200</v>
      </c>
      <c r="I70" s="57">
        <v>1350</v>
      </c>
      <c r="J70" s="56">
        <v>1500</v>
      </c>
      <c r="K70" s="57">
        <v>1650</v>
      </c>
      <c r="L70" s="56">
        <v>1800</v>
      </c>
      <c r="M70" s="57">
        <v>1950</v>
      </c>
      <c r="N70" s="56">
        <v>2100</v>
      </c>
      <c r="O70" s="58">
        <v>2250</v>
      </c>
      <c r="P70" s="59">
        <v>2400</v>
      </c>
      <c r="Q70" s="57">
        <v>2550</v>
      </c>
      <c r="R70" s="56">
        <v>2700</v>
      </c>
      <c r="S70" s="57">
        <v>2850</v>
      </c>
      <c r="T70" s="56">
        <v>3000</v>
      </c>
      <c r="U70" s="57">
        <v>3150</v>
      </c>
      <c r="V70" s="57">
        <v>3200</v>
      </c>
      <c r="W70" s="92"/>
      <c r="X70" s="54"/>
      <c r="Y70" s="54"/>
      <c r="Z70" s="98"/>
      <c r="AA70" s="98"/>
      <c r="AW70" s="54"/>
    </row>
    <row r="71" spans="1:49" ht="15" customHeight="1">
      <c r="A71" s="54"/>
      <c r="B71" s="802" t="s">
        <v>82</v>
      </c>
      <c r="C71" s="60">
        <v>900</v>
      </c>
      <c r="D71" s="523" t="e">
        <f t="shared" ref="D71:O72" si="55">INT(((($F$7+$AK$2)+(D$22/1000*$F$15)+((D$22+100)*($C71+400)/1000000*$F$12))*$C$21+$F$5)*$C$20)</f>
        <v>#REF!</v>
      </c>
      <c r="E71" s="61" t="e">
        <f t="shared" si="55"/>
        <v>#REF!</v>
      </c>
      <c r="F71" s="61" t="e">
        <f t="shared" si="55"/>
        <v>#REF!</v>
      </c>
      <c r="G71" s="61" t="e">
        <f t="shared" si="55"/>
        <v>#REF!</v>
      </c>
      <c r="H71" s="61" t="e">
        <f t="shared" si="55"/>
        <v>#REF!</v>
      </c>
      <c r="I71" s="61" t="e">
        <f t="shared" si="55"/>
        <v>#REF!</v>
      </c>
      <c r="J71" s="61" t="e">
        <f t="shared" si="55"/>
        <v>#REF!</v>
      </c>
      <c r="K71" s="61" t="e">
        <f t="shared" si="55"/>
        <v>#REF!</v>
      </c>
      <c r="L71" s="61" t="e">
        <f t="shared" si="55"/>
        <v>#REF!</v>
      </c>
      <c r="M71" s="61" t="e">
        <f t="shared" si="55"/>
        <v>#REF!</v>
      </c>
      <c r="N71" s="61" t="e">
        <f t="shared" si="55"/>
        <v>#REF!</v>
      </c>
      <c r="O71" s="61" t="e">
        <f t="shared" si="55"/>
        <v>#REF!</v>
      </c>
      <c r="P71" s="546" t="e">
        <f t="shared" ref="P71:V72" si="56">INT(((($F$7+$AK$2+$S$6)+(P$22/1000*($F$15+$AA$5))+((P$22+100)*($C71+400)/1000000*$F$12))*$C$21+$F$5)*$C$20)</f>
        <v>#REF!</v>
      </c>
      <c r="Q71" s="547" t="e">
        <f t="shared" si="56"/>
        <v>#REF!</v>
      </c>
      <c r="R71" s="547" t="e">
        <f t="shared" si="56"/>
        <v>#REF!</v>
      </c>
      <c r="S71" s="547" t="e">
        <f t="shared" si="56"/>
        <v>#REF!</v>
      </c>
      <c r="T71" s="547" t="e">
        <f t="shared" si="56"/>
        <v>#REF!</v>
      </c>
      <c r="U71" s="547" t="e">
        <f t="shared" si="56"/>
        <v>#REF!</v>
      </c>
      <c r="V71" s="568" t="e">
        <f t="shared" si="56"/>
        <v>#REF!</v>
      </c>
      <c r="W71" s="92"/>
      <c r="X71" s="54"/>
      <c r="Y71" s="54"/>
      <c r="Z71" s="98"/>
      <c r="AA71" s="98"/>
      <c r="AW71" s="54"/>
    </row>
    <row r="72" spans="1:49" ht="15" customHeight="1">
      <c r="A72" s="54"/>
      <c r="B72" s="802"/>
      <c r="C72" s="63">
        <v>1200</v>
      </c>
      <c r="D72" s="64" t="e">
        <f t="shared" si="55"/>
        <v>#REF!</v>
      </c>
      <c r="E72" s="65" t="e">
        <f t="shared" si="55"/>
        <v>#REF!</v>
      </c>
      <c r="F72" s="65" t="e">
        <f t="shared" si="55"/>
        <v>#REF!</v>
      </c>
      <c r="G72" s="65" t="e">
        <f t="shared" si="55"/>
        <v>#REF!</v>
      </c>
      <c r="H72" s="65" t="e">
        <f t="shared" si="55"/>
        <v>#REF!</v>
      </c>
      <c r="I72" s="65" t="e">
        <f t="shared" si="55"/>
        <v>#REF!</v>
      </c>
      <c r="J72" s="65" t="e">
        <f t="shared" si="55"/>
        <v>#REF!</v>
      </c>
      <c r="K72" s="65" t="e">
        <f t="shared" si="55"/>
        <v>#REF!</v>
      </c>
      <c r="L72" s="65" t="e">
        <f t="shared" si="55"/>
        <v>#REF!</v>
      </c>
      <c r="M72" s="65" t="e">
        <f t="shared" si="55"/>
        <v>#REF!</v>
      </c>
      <c r="N72" s="65" t="e">
        <f t="shared" si="55"/>
        <v>#REF!</v>
      </c>
      <c r="O72" s="65" t="e">
        <f t="shared" si="55"/>
        <v>#REF!</v>
      </c>
      <c r="P72" s="548" t="e">
        <f t="shared" si="56"/>
        <v>#REF!</v>
      </c>
      <c r="Q72" s="549" t="e">
        <f t="shared" si="56"/>
        <v>#REF!</v>
      </c>
      <c r="R72" s="549" t="e">
        <f t="shared" si="56"/>
        <v>#REF!</v>
      </c>
      <c r="S72" s="549" t="e">
        <f t="shared" si="56"/>
        <v>#REF!</v>
      </c>
      <c r="T72" s="549" t="e">
        <f t="shared" si="56"/>
        <v>#REF!</v>
      </c>
      <c r="U72" s="549" t="e">
        <f t="shared" si="56"/>
        <v>#REF!</v>
      </c>
      <c r="V72" s="550" t="e">
        <f t="shared" si="56"/>
        <v>#REF!</v>
      </c>
      <c r="W72" s="92"/>
      <c r="X72" s="54"/>
      <c r="Y72" s="54"/>
      <c r="Z72" s="98"/>
      <c r="AA72" s="98"/>
      <c r="AW72" s="54"/>
    </row>
    <row r="73" spans="1:49" ht="15" customHeight="1">
      <c r="A73" s="54"/>
      <c r="B73" s="802"/>
      <c r="C73" s="63">
        <v>1500</v>
      </c>
      <c r="D73" s="64" t="e">
        <f t="shared" ref="D73:O73" si="57">INT(((($F$7+$AK$3)+(D$22/1000*$F$15)+((D$22+100)*($C73+400)/1000000*$F$12))*$C$21+$F$5)*$C$20)</f>
        <v>#REF!</v>
      </c>
      <c r="E73" s="65" t="e">
        <f t="shared" si="57"/>
        <v>#REF!</v>
      </c>
      <c r="F73" s="65" t="e">
        <f t="shared" si="57"/>
        <v>#REF!</v>
      </c>
      <c r="G73" s="65" t="e">
        <f t="shared" si="57"/>
        <v>#REF!</v>
      </c>
      <c r="H73" s="65" t="e">
        <f t="shared" si="57"/>
        <v>#REF!</v>
      </c>
      <c r="I73" s="65" t="e">
        <f t="shared" si="57"/>
        <v>#REF!</v>
      </c>
      <c r="J73" s="65" t="e">
        <f t="shared" si="57"/>
        <v>#REF!</v>
      </c>
      <c r="K73" s="65" t="e">
        <f t="shared" si="57"/>
        <v>#REF!</v>
      </c>
      <c r="L73" s="65" t="e">
        <f t="shared" si="57"/>
        <v>#REF!</v>
      </c>
      <c r="M73" s="65" t="e">
        <f t="shared" si="57"/>
        <v>#REF!</v>
      </c>
      <c r="N73" s="65" t="e">
        <f t="shared" si="57"/>
        <v>#REF!</v>
      </c>
      <c r="O73" s="65" t="e">
        <f t="shared" si="57"/>
        <v>#REF!</v>
      </c>
      <c r="P73" s="548" t="e">
        <f t="shared" ref="P73:V74" si="58">INT(((($F$7+$AK$4+$S$6)+(P$22/1000*($F$15+$AA$5))+((P$22+100)*($C73+400)/1000000*$F$12))*$C$21+$F$5)*$C$20)</f>
        <v>#REF!</v>
      </c>
      <c r="Q73" s="549" t="e">
        <f t="shared" si="58"/>
        <v>#REF!</v>
      </c>
      <c r="R73" s="549" t="e">
        <f t="shared" si="58"/>
        <v>#REF!</v>
      </c>
      <c r="S73" s="549" t="e">
        <f t="shared" si="58"/>
        <v>#REF!</v>
      </c>
      <c r="T73" s="549" t="e">
        <f t="shared" si="58"/>
        <v>#REF!</v>
      </c>
      <c r="U73" s="549" t="e">
        <f t="shared" si="58"/>
        <v>#REF!</v>
      </c>
      <c r="V73" s="550" t="e">
        <f t="shared" si="58"/>
        <v>#REF!</v>
      </c>
      <c r="W73" s="92"/>
      <c r="X73" s="54"/>
      <c r="Y73" s="54"/>
      <c r="Z73" s="98"/>
      <c r="AA73" s="98"/>
      <c r="AW73" s="54"/>
    </row>
    <row r="74" spans="1:49" ht="15" customHeight="1">
      <c r="A74" s="54"/>
      <c r="B74" s="802"/>
      <c r="C74" s="63">
        <v>1800</v>
      </c>
      <c r="D74" s="68" t="e">
        <f t="shared" ref="D74:O75" si="59">INT(((($F$7+$AK$4)+(D$22/1000*$F$15)+((D$22+100)*($C74+400)/1000000*$F$12))*$C$21+$F$5)*$C$20)</f>
        <v>#REF!</v>
      </c>
      <c r="E74" s="69" t="e">
        <f t="shared" si="59"/>
        <v>#REF!</v>
      </c>
      <c r="F74" s="69" t="e">
        <f t="shared" si="59"/>
        <v>#REF!</v>
      </c>
      <c r="G74" s="69" t="e">
        <f t="shared" si="59"/>
        <v>#REF!</v>
      </c>
      <c r="H74" s="69" t="e">
        <f t="shared" si="59"/>
        <v>#REF!</v>
      </c>
      <c r="I74" s="69" t="e">
        <f t="shared" si="59"/>
        <v>#REF!</v>
      </c>
      <c r="J74" s="69" t="e">
        <f t="shared" si="59"/>
        <v>#REF!</v>
      </c>
      <c r="K74" s="69" t="e">
        <f t="shared" si="59"/>
        <v>#REF!</v>
      </c>
      <c r="L74" s="69" t="e">
        <f t="shared" si="59"/>
        <v>#REF!</v>
      </c>
      <c r="M74" s="69" t="e">
        <f t="shared" si="59"/>
        <v>#REF!</v>
      </c>
      <c r="N74" s="69" t="e">
        <f t="shared" si="59"/>
        <v>#REF!</v>
      </c>
      <c r="O74" s="69" t="e">
        <f t="shared" si="59"/>
        <v>#REF!</v>
      </c>
      <c r="P74" s="548" t="e">
        <f t="shared" si="58"/>
        <v>#REF!</v>
      </c>
      <c r="Q74" s="551" t="e">
        <f t="shared" si="58"/>
        <v>#REF!</v>
      </c>
      <c r="R74" s="551" t="e">
        <f t="shared" si="58"/>
        <v>#REF!</v>
      </c>
      <c r="S74" s="551" t="e">
        <f t="shared" si="58"/>
        <v>#REF!</v>
      </c>
      <c r="T74" s="551" t="e">
        <f t="shared" si="58"/>
        <v>#REF!</v>
      </c>
      <c r="U74" s="551" t="e">
        <f t="shared" si="58"/>
        <v>#REF!</v>
      </c>
      <c r="V74" s="552" t="e">
        <f t="shared" si="58"/>
        <v>#REF!</v>
      </c>
      <c r="W74" s="92"/>
      <c r="X74" s="54"/>
      <c r="Y74" s="54"/>
      <c r="Z74" s="98"/>
      <c r="AA74" s="98"/>
      <c r="AW74" s="54"/>
    </row>
    <row r="75" spans="1:49" ht="15" customHeight="1">
      <c r="A75" s="54"/>
      <c r="B75" s="802"/>
      <c r="C75" s="60">
        <v>2100</v>
      </c>
      <c r="D75" s="64" t="e">
        <f t="shared" si="59"/>
        <v>#REF!</v>
      </c>
      <c r="E75" s="65" t="e">
        <f t="shared" si="59"/>
        <v>#REF!</v>
      </c>
      <c r="F75" s="65" t="e">
        <f t="shared" si="59"/>
        <v>#REF!</v>
      </c>
      <c r="G75" s="65" t="e">
        <f t="shared" si="59"/>
        <v>#REF!</v>
      </c>
      <c r="H75" s="65" t="e">
        <f t="shared" si="59"/>
        <v>#REF!</v>
      </c>
      <c r="I75" s="65" t="e">
        <f t="shared" si="59"/>
        <v>#REF!</v>
      </c>
      <c r="J75" s="65" t="e">
        <f t="shared" si="59"/>
        <v>#REF!</v>
      </c>
      <c r="K75" s="65" t="e">
        <f t="shared" si="59"/>
        <v>#REF!</v>
      </c>
      <c r="L75" s="65" t="e">
        <f t="shared" si="59"/>
        <v>#REF!</v>
      </c>
      <c r="M75" s="65" t="e">
        <f t="shared" si="59"/>
        <v>#REF!</v>
      </c>
      <c r="N75" s="65" t="e">
        <f t="shared" si="59"/>
        <v>#REF!</v>
      </c>
      <c r="O75" s="65" t="e">
        <f t="shared" si="59"/>
        <v>#REF!</v>
      </c>
      <c r="P75" s="553" t="e">
        <f t="shared" ref="P75:V76" si="60">INT(((($F$7+$AK$5+$S$6)+(P$22/1000*($F$15+$AA$5))+((P$22+100)*($C75+400)/1000000*$F$12))*$C$21+$F$5)*$C$20)</f>
        <v>#REF!</v>
      </c>
      <c r="Q75" s="549" t="e">
        <f t="shared" si="60"/>
        <v>#REF!</v>
      </c>
      <c r="R75" s="549" t="e">
        <f t="shared" si="60"/>
        <v>#REF!</v>
      </c>
      <c r="S75" s="549" t="e">
        <f t="shared" si="60"/>
        <v>#REF!</v>
      </c>
      <c r="T75" s="549" t="e">
        <f t="shared" si="60"/>
        <v>#REF!</v>
      </c>
      <c r="U75" s="549" t="e">
        <f t="shared" si="60"/>
        <v>#REF!</v>
      </c>
      <c r="V75" s="550" t="e">
        <f t="shared" si="60"/>
        <v>#REF!</v>
      </c>
      <c r="W75" s="54"/>
      <c r="X75" s="54"/>
      <c r="Y75" s="54"/>
      <c r="Z75" s="98"/>
      <c r="AA75" s="98"/>
      <c r="AW75" s="54"/>
    </row>
    <row r="76" spans="1:49" ht="15" customHeight="1" thickBot="1">
      <c r="A76" s="54"/>
      <c r="B76" s="802"/>
      <c r="C76" s="63">
        <v>2400</v>
      </c>
      <c r="D76" s="64" t="e">
        <f t="shared" ref="D76:O76" si="61">INT(((($F$7+$AK$5)+(D$22/1000*$F$15)+((D$22+100)*($C76+400)/1000000*$F$12))*$C$21+$F$5)*$C$20)</f>
        <v>#REF!</v>
      </c>
      <c r="E76" s="65" t="e">
        <f t="shared" si="61"/>
        <v>#REF!</v>
      </c>
      <c r="F76" s="65" t="e">
        <f t="shared" si="61"/>
        <v>#REF!</v>
      </c>
      <c r="G76" s="65" t="e">
        <f t="shared" si="61"/>
        <v>#REF!</v>
      </c>
      <c r="H76" s="65" t="e">
        <f t="shared" si="61"/>
        <v>#REF!</v>
      </c>
      <c r="I76" s="65" t="e">
        <f t="shared" si="61"/>
        <v>#REF!</v>
      </c>
      <c r="J76" s="65" t="e">
        <f t="shared" si="61"/>
        <v>#REF!</v>
      </c>
      <c r="K76" s="65" t="e">
        <f t="shared" si="61"/>
        <v>#REF!</v>
      </c>
      <c r="L76" s="65" t="e">
        <f t="shared" si="61"/>
        <v>#REF!</v>
      </c>
      <c r="M76" s="65" t="e">
        <f t="shared" si="61"/>
        <v>#REF!</v>
      </c>
      <c r="N76" s="65" t="e">
        <f t="shared" si="61"/>
        <v>#REF!</v>
      </c>
      <c r="O76" s="65" t="e">
        <f t="shared" si="61"/>
        <v>#REF!</v>
      </c>
      <c r="P76" s="548" t="e">
        <f t="shared" si="60"/>
        <v>#REF!</v>
      </c>
      <c r="Q76" s="549" t="e">
        <f t="shared" si="60"/>
        <v>#REF!</v>
      </c>
      <c r="R76" s="549" t="e">
        <f t="shared" si="60"/>
        <v>#REF!</v>
      </c>
      <c r="S76" s="549" t="e">
        <f t="shared" si="60"/>
        <v>#REF!</v>
      </c>
      <c r="T76" s="549" t="e">
        <f t="shared" si="60"/>
        <v>#REF!</v>
      </c>
      <c r="U76" s="549" t="e">
        <f t="shared" si="60"/>
        <v>#REF!</v>
      </c>
      <c r="V76" s="550" t="e">
        <f t="shared" si="60"/>
        <v>#REF!</v>
      </c>
      <c r="W76" s="93"/>
      <c r="X76" s="93"/>
      <c r="Y76" s="93"/>
      <c r="Z76" s="98"/>
      <c r="AA76" s="98"/>
      <c r="AW76" s="54"/>
    </row>
    <row r="77" spans="1:49" ht="15" customHeight="1">
      <c r="A77" s="54"/>
      <c r="B77" s="802"/>
      <c r="C77" s="63">
        <v>2700</v>
      </c>
      <c r="D77" s="64" t="e">
        <f t="shared" ref="D77:I78" si="62">INT(((($F$7+$AK$6)+(D$22/1000*$F$15)+((D$22+100)*($C77+400)/1000000*$F$12))*$C$21+$F$5)*$C$20)</f>
        <v>#REF!</v>
      </c>
      <c r="E77" s="65" t="e">
        <f t="shared" si="62"/>
        <v>#REF!</v>
      </c>
      <c r="F77" s="65" t="e">
        <f t="shared" si="62"/>
        <v>#REF!</v>
      </c>
      <c r="G77" s="65" t="e">
        <f t="shared" si="62"/>
        <v>#REF!</v>
      </c>
      <c r="H77" s="65" t="e">
        <f t="shared" si="62"/>
        <v>#REF!</v>
      </c>
      <c r="I77" s="65" t="e">
        <f t="shared" si="62"/>
        <v>#REF!</v>
      </c>
      <c r="J77" s="528" t="e">
        <f t="shared" ref="J77:M78" si="63">INT(((($F$7+$AK$6+$S$6)+(J$22/1000*$F$15)+((J$22+100)*($C77+400)/1000000*$F$12))*$C$21+$F$5)*$C$20)</f>
        <v>#REF!</v>
      </c>
      <c r="K77" s="529" t="e">
        <f t="shared" si="63"/>
        <v>#REF!</v>
      </c>
      <c r="L77" s="529" t="e">
        <f t="shared" si="63"/>
        <v>#REF!</v>
      </c>
      <c r="M77" s="530" t="e">
        <f t="shared" si="63"/>
        <v>#REF!</v>
      </c>
      <c r="N77" s="780" t="e">
        <f t="shared" ref="N77:V78" si="64">INT(((($F$7+$AK$6+$S$6)+(N$22/1000*($F$15+$AA$5))+((N$22+100)*($C77+400)/1000000*$F$12))*$C$21+$F$5)*$C$20)</f>
        <v>#REF!</v>
      </c>
      <c r="O77" s="547" t="e">
        <f t="shared" si="64"/>
        <v>#REF!</v>
      </c>
      <c r="P77" s="549" t="e">
        <f t="shared" si="64"/>
        <v>#REF!</v>
      </c>
      <c r="Q77" s="549" t="e">
        <f t="shared" si="64"/>
        <v>#REF!</v>
      </c>
      <c r="R77" s="549" t="e">
        <f t="shared" si="64"/>
        <v>#REF!</v>
      </c>
      <c r="S77" s="549" t="e">
        <f t="shared" si="64"/>
        <v>#REF!</v>
      </c>
      <c r="T77" s="549" t="e">
        <f t="shared" si="64"/>
        <v>#REF!</v>
      </c>
      <c r="U77" s="549" t="e">
        <f t="shared" si="64"/>
        <v>#REF!</v>
      </c>
      <c r="V77" s="550" t="e">
        <f t="shared" si="64"/>
        <v>#REF!</v>
      </c>
      <c r="W77" s="54"/>
      <c r="X77" s="54"/>
      <c r="Y77" s="54"/>
      <c r="Z77" s="98"/>
      <c r="AA77" s="98"/>
      <c r="AB77" s="54"/>
      <c r="AW77" s="97"/>
    </row>
    <row r="78" spans="1:49" ht="15" customHeight="1" thickBot="1">
      <c r="A78" s="54"/>
      <c r="B78" s="802"/>
      <c r="C78" s="63">
        <v>3000</v>
      </c>
      <c r="D78" s="75" t="e">
        <f t="shared" si="62"/>
        <v>#REF!</v>
      </c>
      <c r="E78" s="76" t="e">
        <f t="shared" si="62"/>
        <v>#REF!</v>
      </c>
      <c r="F78" s="76" t="e">
        <f t="shared" si="62"/>
        <v>#REF!</v>
      </c>
      <c r="G78" s="76" t="e">
        <f t="shared" si="62"/>
        <v>#REF!</v>
      </c>
      <c r="H78" s="76" t="e">
        <f t="shared" si="62"/>
        <v>#REF!</v>
      </c>
      <c r="I78" s="76" t="e">
        <f t="shared" si="62"/>
        <v>#REF!</v>
      </c>
      <c r="J78" s="531" t="e">
        <f t="shared" si="63"/>
        <v>#REF!</v>
      </c>
      <c r="K78" s="532" t="e">
        <f t="shared" si="63"/>
        <v>#REF!</v>
      </c>
      <c r="L78" s="532" t="e">
        <f t="shared" si="63"/>
        <v>#REF!</v>
      </c>
      <c r="M78" s="533" t="e">
        <f t="shared" si="63"/>
        <v>#REF!</v>
      </c>
      <c r="N78" s="558" t="e">
        <f t="shared" si="64"/>
        <v>#REF!</v>
      </c>
      <c r="O78" s="554" t="e">
        <f t="shared" si="64"/>
        <v>#REF!</v>
      </c>
      <c r="P78" s="554" t="e">
        <f t="shared" si="64"/>
        <v>#REF!</v>
      </c>
      <c r="Q78" s="554" t="e">
        <f t="shared" si="64"/>
        <v>#REF!</v>
      </c>
      <c r="R78" s="554" t="e">
        <f t="shared" si="64"/>
        <v>#REF!</v>
      </c>
      <c r="S78" s="554" t="e">
        <f t="shared" si="64"/>
        <v>#REF!</v>
      </c>
      <c r="T78" s="554" t="e">
        <f t="shared" si="64"/>
        <v>#REF!</v>
      </c>
      <c r="U78" s="554" t="e">
        <f t="shared" si="64"/>
        <v>#REF!</v>
      </c>
      <c r="V78" s="555" t="e">
        <f t="shared" si="64"/>
        <v>#REF!</v>
      </c>
      <c r="W78" s="54"/>
      <c r="X78" s="54"/>
      <c r="Y78" s="54"/>
      <c r="Z78" s="98"/>
      <c r="AA78" s="98"/>
      <c r="AW78" s="97"/>
    </row>
    <row r="79" spans="1:49" ht="16.5">
      <c r="A79" s="54"/>
      <c r="B79" s="54"/>
      <c r="C79" s="91"/>
      <c r="D79" s="80"/>
      <c r="E79" s="80"/>
      <c r="F79" s="80"/>
      <c r="G79" s="80"/>
      <c r="H79" s="81"/>
      <c r="I79" s="80"/>
      <c r="J79" s="534" t="s">
        <v>789</v>
      </c>
      <c r="K79" s="535"/>
      <c r="L79" s="534"/>
      <c r="M79" s="536"/>
      <c r="N79" s="556"/>
      <c r="O79" s="556" t="s">
        <v>790</v>
      </c>
      <c r="P79" s="556"/>
      <c r="Q79" s="556"/>
      <c r="R79" s="556"/>
      <c r="S79" s="556"/>
      <c r="T79" s="557"/>
      <c r="U79" s="556"/>
      <c r="V79" s="556"/>
      <c r="W79" s="54"/>
      <c r="X79" s="54"/>
      <c r="Y79" s="54"/>
      <c r="Z79" s="98"/>
      <c r="AA79" s="98"/>
      <c r="AW79" s="97"/>
    </row>
    <row r="80" spans="1:49" ht="16.5">
      <c r="A80" s="54"/>
      <c r="B80" s="54"/>
      <c r="C80" s="50"/>
      <c r="D80" s="94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54"/>
      <c r="R80" s="54"/>
      <c r="S80" s="54"/>
      <c r="T80" s="54"/>
      <c r="U80" s="54"/>
      <c r="V80" s="54"/>
      <c r="W80" s="54"/>
      <c r="X80" s="54"/>
      <c r="Y80" s="54"/>
      <c r="Z80" s="98"/>
      <c r="AA80" s="98"/>
      <c r="AW80" s="97"/>
    </row>
    <row r="81" spans="1:49" ht="16.5">
      <c r="A81" s="54"/>
      <c r="B81" s="52"/>
      <c r="C81" s="53"/>
      <c r="D81" s="803" t="s">
        <v>165</v>
      </c>
      <c r="E81" s="803"/>
      <c r="F81" s="803"/>
      <c r="G81" s="803"/>
      <c r="H81" s="803"/>
      <c r="I81" s="803"/>
      <c r="J81" s="803"/>
      <c r="K81" s="803"/>
      <c r="L81" s="803"/>
      <c r="M81" s="803"/>
      <c r="N81" s="803"/>
      <c r="O81" s="803"/>
      <c r="P81" s="803"/>
      <c r="Q81" s="803"/>
      <c r="R81" s="803"/>
      <c r="S81" s="803"/>
      <c r="T81" s="803"/>
      <c r="U81" s="803"/>
      <c r="V81" s="803"/>
      <c r="X81" s="54"/>
      <c r="Y81" s="54"/>
      <c r="Z81" s="98"/>
      <c r="AA81" s="98"/>
      <c r="AB81" s="54"/>
      <c r="AC81" s="91"/>
      <c r="AD81" s="94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54"/>
      <c r="AR81" s="54"/>
      <c r="AS81" s="54"/>
      <c r="AT81" s="54"/>
      <c r="AU81" s="54"/>
      <c r="AV81" s="54"/>
      <c r="AW81" s="54"/>
    </row>
    <row r="82" spans="1:49" ht="16.5">
      <c r="A82" s="54"/>
      <c r="B82" s="52"/>
      <c r="C82" s="53"/>
      <c r="D82" s="825" t="s">
        <v>79</v>
      </c>
      <c r="E82" s="825"/>
      <c r="F82" s="825"/>
      <c r="G82" s="825"/>
      <c r="H82" s="825"/>
      <c r="I82" s="825"/>
      <c r="J82" s="825"/>
      <c r="K82" s="825"/>
      <c r="L82" s="825"/>
      <c r="M82" s="825"/>
      <c r="N82" s="825"/>
      <c r="O82" s="825"/>
      <c r="P82" s="825"/>
      <c r="Q82" s="825"/>
      <c r="R82" s="825"/>
      <c r="S82" s="825"/>
      <c r="T82" s="825"/>
      <c r="U82" s="825"/>
      <c r="V82" s="825"/>
      <c r="X82" s="54"/>
      <c r="Y82" s="54"/>
      <c r="Z82" s="98"/>
      <c r="AA82" s="98"/>
      <c r="AB82" s="54"/>
      <c r="AC82" s="91"/>
      <c r="AD82" s="94"/>
      <c r="AE82"/>
      <c r="AG82" s="95"/>
      <c r="AH82" s="95"/>
      <c r="AI82" s="95"/>
      <c r="AJ82" s="95"/>
      <c r="AL82" s="95"/>
      <c r="AM82" s="95"/>
      <c r="AN82" s="95"/>
      <c r="AP82" s="95"/>
      <c r="AQ82" s="54"/>
      <c r="AR82" s="54"/>
      <c r="AS82" s="54"/>
      <c r="AT82" s="95"/>
      <c r="AU82" s="54"/>
      <c r="AV82" s="54"/>
      <c r="AW82" s="54"/>
    </row>
    <row r="83" spans="1:49" ht="17.25" thickBot="1">
      <c r="A83" s="54"/>
      <c r="B83" s="54"/>
      <c r="C83" s="55"/>
      <c r="D83" s="56">
        <v>600</v>
      </c>
      <c r="E83" s="57">
        <v>750</v>
      </c>
      <c r="F83" s="56">
        <v>900</v>
      </c>
      <c r="G83" s="57">
        <v>1050</v>
      </c>
      <c r="H83" s="56">
        <v>1200</v>
      </c>
      <c r="I83" s="57">
        <v>1350</v>
      </c>
      <c r="J83" s="56">
        <v>1500</v>
      </c>
      <c r="K83" s="57">
        <v>1650</v>
      </c>
      <c r="L83" s="56">
        <v>1800</v>
      </c>
      <c r="M83" s="57">
        <v>1950</v>
      </c>
      <c r="N83" s="56">
        <v>2100</v>
      </c>
      <c r="O83" s="58">
        <v>2250</v>
      </c>
      <c r="P83" s="59">
        <v>2400</v>
      </c>
      <c r="Q83" s="57">
        <v>2550</v>
      </c>
      <c r="R83" s="56">
        <v>2700</v>
      </c>
      <c r="S83" s="57">
        <v>2850</v>
      </c>
      <c r="T83" s="56">
        <v>3000</v>
      </c>
      <c r="U83" s="57">
        <v>3150</v>
      </c>
      <c r="V83" s="57">
        <v>3200</v>
      </c>
      <c r="X83" s="54"/>
      <c r="Y83" s="54"/>
      <c r="Z83" s="98"/>
      <c r="AA83" s="98"/>
      <c r="AB83" s="199"/>
      <c r="AC83" s="199"/>
      <c r="AD83" s="110"/>
      <c r="AE83" s="95"/>
      <c r="AF83" s="199"/>
      <c r="AG83" s="199"/>
      <c r="AH83" s="110"/>
      <c r="AI83" s="95"/>
      <c r="AJ83" s="199"/>
      <c r="AK83" s="199"/>
      <c r="AM83" s="110"/>
      <c r="AN83" s="199"/>
      <c r="AO83" s="199"/>
      <c r="AP83" s="110"/>
      <c r="AR83" s="54"/>
      <c r="AS83" s="199"/>
      <c r="AT83" s="199"/>
      <c r="AU83" s="54"/>
      <c r="AV83" s="54"/>
      <c r="AW83" s="54"/>
    </row>
    <row r="84" spans="1:49" ht="16.5">
      <c r="A84" s="54"/>
      <c r="B84" s="802" t="s">
        <v>82</v>
      </c>
      <c r="C84" s="60">
        <v>900</v>
      </c>
      <c r="D84" s="525" t="e">
        <f>INT(((($F$7+$AK$2)+(D$22/1000*$F$15)+((D$22+100)*($C84+400)/1000000*$F$13))*$C$21+$F$5)*$C$20)</f>
        <v>#REF!</v>
      </c>
      <c r="E84" s="524" t="e">
        <f t="shared" ref="E84:O84" si="65">INT(((($F$7+$AK$2)+(E$22/1000*$F$15)+((E$22+100)*($C84+400)/1000000*$F$13))*$C$21+$F$5)*$C$20)</f>
        <v>#REF!</v>
      </c>
      <c r="F84" s="524" t="e">
        <f t="shared" si="65"/>
        <v>#REF!</v>
      </c>
      <c r="G84" s="524" t="e">
        <f t="shared" si="65"/>
        <v>#REF!</v>
      </c>
      <c r="H84" s="524" t="e">
        <f t="shared" si="65"/>
        <v>#REF!</v>
      </c>
      <c r="I84" s="524" t="e">
        <f t="shared" si="65"/>
        <v>#REF!</v>
      </c>
      <c r="J84" s="524" t="e">
        <f t="shared" si="65"/>
        <v>#REF!</v>
      </c>
      <c r="K84" s="524" t="e">
        <f t="shared" si="65"/>
        <v>#REF!</v>
      </c>
      <c r="L84" s="524" t="e">
        <f t="shared" si="65"/>
        <v>#REF!</v>
      </c>
      <c r="M84" s="524" t="e">
        <f t="shared" si="65"/>
        <v>#REF!</v>
      </c>
      <c r="N84" s="524" t="e">
        <f t="shared" si="65"/>
        <v>#REF!</v>
      </c>
      <c r="O84" s="526" t="e">
        <f t="shared" si="65"/>
        <v>#REF!</v>
      </c>
      <c r="P84" s="559" t="e">
        <f>INT(((($F$7+$AK$2+$S$6)+(P$22/1000*($F$15+$AA$5))+((P$22+100)*($C84+400)/1000000*$F$13))*$C$21+$F$5)*$C$20)</f>
        <v>#REF!</v>
      </c>
      <c r="Q84" s="560" t="e">
        <f t="shared" ref="Q84:V84" si="66">INT(((($F$7+$AK$2+$S$6)+(Q$22/1000*($F$15+$AA$5))+((Q$22+100)*($C84+400)/1000000*$F$13))*$C$21+$F$5)*$C$20)</f>
        <v>#REF!</v>
      </c>
      <c r="R84" s="560" t="e">
        <f t="shared" si="66"/>
        <v>#REF!</v>
      </c>
      <c r="S84" s="560" t="e">
        <f t="shared" si="66"/>
        <v>#REF!</v>
      </c>
      <c r="T84" s="560" t="e">
        <f t="shared" si="66"/>
        <v>#REF!</v>
      </c>
      <c r="U84" s="560" t="e">
        <f t="shared" si="66"/>
        <v>#REF!</v>
      </c>
      <c r="V84" s="560" t="e">
        <f t="shared" si="66"/>
        <v>#REF!</v>
      </c>
      <c r="X84" s="54"/>
      <c r="Y84" s="54"/>
      <c r="Z84"/>
      <c r="AA84"/>
      <c r="AB84" s="110"/>
      <c r="AC84" s="199"/>
      <c r="AD84" s="110"/>
      <c r="AE84" s="95"/>
      <c r="AF84" s="110"/>
      <c r="AG84" s="199"/>
      <c r="AH84" s="110"/>
      <c r="AI84" s="95"/>
      <c r="AJ84" s="110"/>
      <c r="AK84" s="199"/>
      <c r="AM84" s="110"/>
      <c r="AN84" s="110"/>
      <c r="AO84" s="199"/>
      <c r="AP84"/>
      <c r="AR84" s="54"/>
      <c r="AS84" s="110"/>
      <c r="AT84" s="199"/>
      <c r="AU84" s="54"/>
      <c r="AV84" s="54"/>
      <c r="AW84" s="54"/>
    </row>
    <row r="85" spans="1:49" ht="16.5">
      <c r="A85" s="54"/>
      <c r="B85" s="802"/>
      <c r="C85" s="63">
        <v>1200</v>
      </c>
      <c r="D85" s="525" t="e">
        <f t="shared" ref="D85:O91" si="67">INT(((($F$7+$AK$2)+(D$22/1000*$F$15)+((D$22+100)*($C85+400)/1000000*$F$13))*$C$21+$F$5)*$C$20)</f>
        <v>#REF!</v>
      </c>
      <c r="E85" s="524" t="e">
        <f t="shared" si="67"/>
        <v>#REF!</v>
      </c>
      <c r="F85" s="524" t="e">
        <f t="shared" si="67"/>
        <v>#REF!</v>
      </c>
      <c r="G85" s="524" t="e">
        <f t="shared" si="67"/>
        <v>#REF!</v>
      </c>
      <c r="H85" s="524" t="e">
        <f t="shared" si="67"/>
        <v>#REF!</v>
      </c>
      <c r="I85" s="524" t="e">
        <f t="shared" si="67"/>
        <v>#REF!</v>
      </c>
      <c r="J85" s="524" t="e">
        <f t="shared" si="67"/>
        <v>#REF!</v>
      </c>
      <c r="K85" s="524" t="e">
        <f t="shared" si="67"/>
        <v>#REF!</v>
      </c>
      <c r="L85" s="524" t="e">
        <f t="shared" si="67"/>
        <v>#REF!</v>
      </c>
      <c r="M85" s="524" t="e">
        <f t="shared" si="67"/>
        <v>#REF!</v>
      </c>
      <c r="N85" s="524" t="e">
        <f t="shared" si="67"/>
        <v>#REF!</v>
      </c>
      <c r="O85" s="526" t="e">
        <f t="shared" si="67"/>
        <v>#REF!</v>
      </c>
      <c r="P85" s="561" t="e">
        <f t="shared" ref="P85:V91" si="68">INT(((($F$7+$AK$2+$S$6)+(P$22/1000*($F$15+$AA$5))+((P$22+100)*($C85+400)/1000000*$F$13))*$C$21+$F$5)*$C$20)</f>
        <v>#REF!</v>
      </c>
      <c r="Q85" s="562" t="e">
        <f t="shared" si="68"/>
        <v>#REF!</v>
      </c>
      <c r="R85" s="562" t="e">
        <f t="shared" si="68"/>
        <v>#REF!</v>
      </c>
      <c r="S85" s="562" t="e">
        <f t="shared" si="68"/>
        <v>#REF!</v>
      </c>
      <c r="T85" s="562" t="e">
        <f t="shared" si="68"/>
        <v>#REF!</v>
      </c>
      <c r="U85" s="562" t="e">
        <f t="shared" si="68"/>
        <v>#REF!</v>
      </c>
      <c r="V85" s="562" t="e">
        <f t="shared" si="68"/>
        <v>#REF!</v>
      </c>
      <c r="X85" s="54"/>
      <c r="Y85" s="54"/>
      <c r="Z85"/>
      <c r="AA85"/>
      <c r="AB85" s="110"/>
      <c r="AC85" s="110"/>
      <c r="AD85" s="110"/>
      <c r="AE85" s="95"/>
      <c r="AF85" s="110"/>
      <c r="AG85" s="199"/>
      <c r="AH85" s="110"/>
      <c r="AI85" s="95"/>
      <c r="AJ85" s="110"/>
      <c r="AK85" s="199"/>
      <c r="AM85" s="110"/>
      <c r="AN85" s="110"/>
      <c r="AO85" s="199"/>
      <c r="AP85" s="110"/>
      <c r="AR85" s="54"/>
      <c r="AS85" s="54"/>
      <c r="AT85" s="54"/>
      <c r="AU85" s="54"/>
      <c r="AV85" s="54"/>
      <c r="AW85" s="54"/>
    </row>
    <row r="86" spans="1:49" ht="16.5">
      <c r="A86" s="54"/>
      <c r="B86" s="802"/>
      <c r="C86" s="63">
        <v>1500</v>
      </c>
      <c r="D86" s="525" t="e">
        <f t="shared" si="67"/>
        <v>#REF!</v>
      </c>
      <c r="E86" s="524" t="e">
        <f t="shared" si="67"/>
        <v>#REF!</v>
      </c>
      <c r="F86" s="524" t="e">
        <f t="shared" si="67"/>
        <v>#REF!</v>
      </c>
      <c r="G86" s="524" t="e">
        <f t="shared" si="67"/>
        <v>#REF!</v>
      </c>
      <c r="H86" s="524" t="e">
        <f t="shared" si="67"/>
        <v>#REF!</v>
      </c>
      <c r="I86" s="524" t="e">
        <f t="shared" si="67"/>
        <v>#REF!</v>
      </c>
      <c r="J86" s="524" t="e">
        <f t="shared" si="67"/>
        <v>#REF!</v>
      </c>
      <c r="K86" s="524" t="e">
        <f t="shared" si="67"/>
        <v>#REF!</v>
      </c>
      <c r="L86" s="524" t="e">
        <f t="shared" si="67"/>
        <v>#REF!</v>
      </c>
      <c r="M86" s="524" t="e">
        <f t="shared" si="67"/>
        <v>#REF!</v>
      </c>
      <c r="N86" s="524" t="e">
        <f t="shared" si="67"/>
        <v>#REF!</v>
      </c>
      <c r="O86" s="526" t="e">
        <f t="shared" si="67"/>
        <v>#REF!</v>
      </c>
      <c r="P86" s="561" t="e">
        <f t="shared" si="68"/>
        <v>#REF!</v>
      </c>
      <c r="Q86" s="562" t="e">
        <f t="shared" si="68"/>
        <v>#REF!</v>
      </c>
      <c r="R86" s="562" t="e">
        <f t="shared" si="68"/>
        <v>#REF!</v>
      </c>
      <c r="S86" s="562" t="e">
        <f t="shared" si="68"/>
        <v>#REF!</v>
      </c>
      <c r="T86" s="562" t="e">
        <f t="shared" si="68"/>
        <v>#REF!</v>
      </c>
      <c r="U86" s="562" t="e">
        <f t="shared" si="68"/>
        <v>#REF!</v>
      </c>
      <c r="V86" s="562" t="e">
        <f t="shared" si="68"/>
        <v>#REF!</v>
      </c>
      <c r="X86" s="54"/>
      <c r="Y86" s="54"/>
      <c r="Z86"/>
      <c r="AA86"/>
      <c r="AC86" s="2"/>
      <c r="AE86" s="95"/>
      <c r="AF86" s="95"/>
      <c r="AG86" s="95"/>
      <c r="AH86" s="95"/>
      <c r="AI86" s="95"/>
      <c r="AJ86" s="110"/>
      <c r="AK86" s="199"/>
      <c r="AM86"/>
      <c r="AN86" s="110"/>
      <c r="AO86" s="199"/>
      <c r="AP86" s="110"/>
      <c r="AR86" s="54"/>
      <c r="AS86" s="54"/>
      <c r="AT86" s="54"/>
      <c r="AU86" s="54"/>
      <c r="AV86" s="54"/>
      <c r="AW86" s="54"/>
    </row>
    <row r="87" spans="1:49" ht="16.5">
      <c r="A87" s="54"/>
      <c r="B87" s="802"/>
      <c r="C87" s="63">
        <v>1800</v>
      </c>
      <c r="D87" s="525" t="e">
        <f t="shared" si="67"/>
        <v>#REF!</v>
      </c>
      <c r="E87" s="524" t="e">
        <f t="shared" si="67"/>
        <v>#REF!</v>
      </c>
      <c r="F87" s="524" t="e">
        <f t="shared" si="67"/>
        <v>#REF!</v>
      </c>
      <c r="G87" s="524" t="e">
        <f t="shared" si="67"/>
        <v>#REF!</v>
      </c>
      <c r="H87" s="524" t="e">
        <f t="shared" si="67"/>
        <v>#REF!</v>
      </c>
      <c r="I87" s="524" t="e">
        <f t="shared" si="67"/>
        <v>#REF!</v>
      </c>
      <c r="J87" s="524" t="e">
        <f t="shared" si="67"/>
        <v>#REF!</v>
      </c>
      <c r="K87" s="524" t="e">
        <f t="shared" si="67"/>
        <v>#REF!</v>
      </c>
      <c r="L87" s="524" t="e">
        <f t="shared" si="67"/>
        <v>#REF!</v>
      </c>
      <c r="M87" s="524" t="e">
        <f t="shared" si="67"/>
        <v>#REF!</v>
      </c>
      <c r="N87" s="524" t="e">
        <f t="shared" si="67"/>
        <v>#REF!</v>
      </c>
      <c r="O87" s="526" t="e">
        <f t="shared" si="67"/>
        <v>#REF!</v>
      </c>
      <c r="P87" s="561" t="e">
        <f t="shared" si="68"/>
        <v>#REF!</v>
      </c>
      <c r="Q87" s="562" t="e">
        <f t="shared" si="68"/>
        <v>#REF!</v>
      </c>
      <c r="R87" s="562" t="e">
        <f t="shared" si="68"/>
        <v>#REF!</v>
      </c>
      <c r="S87" s="562" t="e">
        <f t="shared" si="68"/>
        <v>#REF!</v>
      </c>
      <c r="T87" s="562" t="e">
        <f t="shared" si="68"/>
        <v>#REF!</v>
      </c>
      <c r="U87" s="562" t="e">
        <f t="shared" si="68"/>
        <v>#REF!</v>
      </c>
      <c r="V87" s="562" t="e">
        <f t="shared" si="68"/>
        <v>#REF!</v>
      </c>
      <c r="X87" s="54"/>
      <c r="Y87" s="54"/>
      <c r="Z87"/>
      <c r="AA87"/>
      <c r="AC87" s="2"/>
      <c r="AE87" s="54"/>
      <c r="AF87" s="54"/>
      <c r="AG87" s="54"/>
      <c r="AH87" s="54"/>
      <c r="AI87" s="54"/>
      <c r="AJ87" s="110"/>
      <c r="AK87" s="199"/>
      <c r="AM87" s="110"/>
      <c r="AN87" s="110"/>
      <c r="AO87" s="199"/>
      <c r="AP87" s="110"/>
      <c r="AR87" s="54"/>
      <c r="AS87" s="54"/>
      <c r="AT87" s="54"/>
      <c r="AU87" s="54"/>
      <c r="AV87" s="54"/>
      <c r="AW87" s="54"/>
    </row>
    <row r="88" spans="1:49" ht="16.5">
      <c r="A88" s="54"/>
      <c r="B88" s="802"/>
      <c r="C88" s="60">
        <v>2100</v>
      </c>
      <c r="D88" s="525" t="e">
        <f t="shared" si="67"/>
        <v>#REF!</v>
      </c>
      <c r="E88" s="524" t="e">
        <f t="shared" si="67"/>
        <v>#REF!</v>
      </c>
      <c r="F88" s="524" t="e">
        <f t="shared" si="67"/>
        <v>#REF!</v>
      </c>
      <c r="G88" s="524" t="e">
        <f t="shared" si="67"/>
        <v>#REF!</v>
      </c>
      <c r="H88" s="524" t="e">
        <f t="shared" si="67"/>
        <v>#REF!</v>
      </c>
      <c r="I88" s="524" t="e">
        <f t="shared" si="67"/>
        <v>#REF!</v>
      </c>
      <c r="J88" s="524" t="e">
        <f t="shared" si="67"/>
        <v>#REF!</v>
      </c>
      <c r="K88" s="524" t="e">
        <f t="shared" si="67"/>
        <v>#REF!</v>
      </c>
      <c r="L88" s="524" t="e">
        <f t="shared" si="67"/>
        <v>#REF!</v>
      </c>
      <c r="M88" s="524" t="e">
        <f t="shared" si="67"/>
        <v>#REF!</v>
      </c>
      <c r="N88" s="524" t="e">
        <f t="shared" si="67"/>
        <v>#REF!</v>
      </c>
      <c r="O88" s="526" t="e">
        <f t="shared" si="67"/>
        <v>#REF!</v>
      </c>
      <c r="P88" s="561" t="e">
        <f t="shared" si="68"/>
        <v>#REF!</v>
      </c>
      <c r="Q88" s="562" t="e">
        <f t="shared" si="68"/>
        <v>#REF!</v>
      </c>
      <c r="R88" s="562" t="e">
        <f t="shared" si="68"/>
        <v>#REF!</v>
      </c>
      <c r="S88" s="562" t="e">
        <f t="shared" si="68"/>
        <v>#REF!</v>
      </c>
      <c r="T88" s="562" t="e">
        <f t="shared" si="68"/>
        <v>#REF!</v>
      </c>
      <c r="U88" s="562" t="e">
        <f t="shared" si="68"/>
        <v>#REF!</v>
      </c>
      <c r="V88" s="562" t="e">
        <f t="shared" si="68"/>
        <v>#REF!</v>
      </c>
      <c r="X88" s="54"/>
      <c r="Y88" s="54"/>
      <c r="Z88"/>
      <c r="AA88"/>
      <c r="AC88" s="2"/>
      <c r="AE88" s="54"/>
      <c r="AF88" s="54"/>
      <c r="AG88" s="54"/>
      <c r="AH88" s="54"/>
      <c r="AI88" s="54"/>
      <c r="AJ88" s="110"/>
      <c r="AK88" s="199"/>
      <c r="AM88" s="110"/>
      <c r="AN88" s="54"/>
      <c r="AO88" s="54"/>
      <c r="AP88" s="54"/>
      <c r="AR88" s="54"/>
      <c r="AS88" s="54"/>
      <c r="AT88" s="54"/>
      <c r="AU88" s="54"/>
      <c r="AV88" s="54"/>
      <c r="AW88" s="54"/>
    </row>
    <row r="89" spans="1:49" ht="17.25" thickBot="1">
      <c r="A89" s="54"/>
      <c r="B89" s="802"/>
      <c r="C89" s="63">
        <v>2400</v>
      </c>
      <c r="D89" s="71" t="e">
        <f t="shared" si="67"/>
        <v>#REF!</v>
      </c>
      <c r="E89" s="73" t="e">
        <f t="shared" si="67"/>
        <v>#REF!</v>
      </c>
      <c r="F89" s="73" t="e">
        <f t="shared" si="67"/>
        <v>#REF!</v>
      </c>
      <c r="G89" s="73" t="e">
        <f t="shared" si="67"/>
        <v>#REF!</v>
      </c>
      <c r="H89" s="73" t="e">
        <f t="shared" si="67"/>
        <v>#REF!</v>
      </c>
      <c r="I89" s="73" t="e">
        <f t="shared" si="67"/>
        <v>#REF!</v>
      </c>
      <c r="J89" s="73" t="e">
        <f t="shared" si="67"/>
        <v>#REF!</v>
      </c>
      <c r="K89" s="73" t="e">
        <f t="shared" si="67"/>
        <v>#REF!</v>
      </c>
      <c r="L89" s="73" t="e">
        <f t="shared" si="67"/>
        <v>#REF!</v>
      </c>
      <c r="M89" s="73" t="e">
        <f t="shared" si="67"/>
        <v>#REF!</v>
      </c>
      <c r="N89" s="73" t="e">
        <f t="shared" si="67"/>
        <v>#REF!</v>
      </c>
      <c r="O89" s="527" t="e">
        <f t="shared" si="67"/>
        <v>#REF!</v>
      </c>
      <c r="P89" s="561" t="e">
        <f t="shared" si="68"/>
        <v>#REF!</v>
      </c>
      <c r="Q89" s="562" t="e">
        <f t="shared" si="68"/>
        <v>#REF!</v>
      </c>
      <c r="R89" s="562" t="e">
        <f t="shared" si="68"/>
        <v>#REF!</v>
      </c>
      <c r="S89" s="562" t="e">
        <f t="shared" si="68"/>
        <v>#REF!</v>
      </c>
      <c r="T89" s="562" t="e">
        <f t="shared" si="68"/>
        <v>#REF!</v>
      </c>
      <c r="U89" s="562" t="e">
        <f t="shared" si="68"/>
        <v>#REF!</v>
      </c>
      <c r="V89" s="562" t="e">
        <f t="shared" si="68"/>
        <v>#REF!</v>
      </c>
      <c r="X89" s="54"/>
      <c r="Y89" s="54"/>
      <c r="Z89"/>
      <c r="AA89"/>
      <c r="AB89" s="110"/>
      <c r="AC89" s="110"/>
      <c r="AD89" s="110"/>
      <c r="AE89" s="54"/>
      <c r="AF89" s="54"/>
      <c r="AG89" s="54"/>
      <c r="AH89" s="54"/>
      <c r="AI89" s="54"/>
      <c r="AJ89" s="110"/>
      <c r="AK89" s="199"/>
      <c r="AM89" s="110"/>
      <c r="AN89" s="54"/>
      <c r="AO89" s="54"/>
      <c r="AP89" s="54"/>
      <c r="AQ89" s="54"/>
      <c r="AR89" s="54"/>
      <c r="AS89" s="54"/>
      <c r="AT89" s="54"/>
      <c r="AU89" s="54"/>
      <c r="AV89" s="54"/>
      <c r="AW89" s="54"/>
    </row>
    <row r="90" spans="1:49" ht="16.5">
      <c r="A90" s="54"/>
      <c r="B90" s="802"/>
      <c r="C90" s="63">
        <v>2700</v>
      </c>
      <c r="D90" s="71" t="e">
        <f t="shared" si="67"/>
        <v>#REF!</v>
      </c>
      <c r="E90" s="73" t="e">
        <f t="shared" si="67"/>
        <v>#REF!</v>
      </c>
      <c r="F90" s="73" t="e">
        <f t="shared" si="67"/>
        <v>#REF!</v>
      </c>
      <c r="G90" s="73" t="e">
        <f t="shared" si="67"/>
        <v>#REF!</v>
      </c>
      <c r="H90" s="73" t="e">
        <f t="shared" si="67"/>
        <v>#REF!</v>
      </c>
      <c r="I90" s="74" t="e">
        <f t="shared" si="67"/>
        <v>#REF!</v>
      </c>
      <c r="J90" s="537" t="e">
        <f t="shared" ref="J90:M91" si="69">INT(((($F$7+$AK$6+$S$6)+(J$22/1000*$F$15)+((J$22+100)*($C90+400)/1000000*$F$13))*$C$21+$F$5)*$C$20)</f>
        <v>#REF!</v>
      </c>
      <c r="K90" s="538" t="e">
        <f t="shared" si="69"/>
        <v>#REF!</v>
      </c>
      <c r="L90" s="538" t="e">
        <f t="shared" si="69"/>
        <v>#REF!</v>
      </c>
      <c r="M90" s="539" t="e">
        <f t="shared" si="69"/>
        <v>#REF!</v>
      </c>
      <c r="N90" s="564" t="e">
        <f>INT(((($F$7+$AK$6+$S$6)+(N$22/1000*($F$15+$AA$5))+((N$22+100)*($C90+400)/1000000*$F$13))*$C$21+$F$5)*$C$20)</f>
        <v>#REF!</v>
      </c>
      <c r="O90" s="560" t="e">
        <f>INT(((($F$7+$AK$6+$S$6)+(O$22/1000*($F$15+$AA$5))+((O$22+100)*($C90+400)/1000000*$F$13))*$C$21+$F$5)*$C$20)</f>
        <v>#REF!</v>
      </c>
      <c r="P90" s="562" t="e">
        <f t="shared" si="68"/>
        <v>#REF!</v>
      </c>
      <c r="Q90" s="562" t="e">
        <f t="shared" si="68"/>
        <v>#REF!</v>
      </c>
      <c r="R90" s="562" t="e">
        <f t="shared" si="68"/>
        <v>#REF!</v>
      </c>
      <c r="S90" s="562" t="e">
        <f t="shared" si="68"/>
        <v>#REF!</v>
      </c>
      <c r="T90" s="562" t="e">
        <f t="shared" si="68"/>
        <v>#REF!</v>
      </c>
      <c r="U90" s="562" t="e">
        <f t="shared" si="68"/>
        <v>#REF!</v>
      </c>
      <c r="V90" s="562" t="e">
        <f t="shared" si="68"/>
        <v>#REF!</v>
      </c>
      <c r="X90" s="54"/>
      <c r="Y90" s="54"/>
      <c r="Z90"/>
      <c r="AA90"/>
      <c r="AC90" s="2"/>
      <c r="AF90" s="54"/>
      <c r="AG90" s="54"/>
      <c r="AH90" s="54"/>
      <c r="AI90" s="54"/>
      <c r="AJ90" s="110"/>
      <c r="AK90" s="199"/>
      <c r="AM90" s="110"/>
      <c r="AN90" s="54"/>
      <c r="AO90" s="54"/>
      <c r="AP90" s="54"/>
      <c r="AQ90" s="54"/>
      <c r="AR90" s="54"/>
      <c r="AS90" s="54"/>
      <c r="AT90" s="54"/>
      <c r="AU90" s="54"/>
      <c r="AV90" s="54"/>
      <c r="AW90" s="54"/>
    </row>
    <row r="91" spans="1:49" ht="17.25" thickBot="1">
      <c r="A91" s="54"/>
      <c r="B91" s="802"/>
      <c r="C91" s="63">
        <v>3000</v>
      </c>
      <c r="D91" s="71" t="e">
        <f t="shared" si="67"/>
        <v>#REF!</v>
      </c>
      <c r="E91" s="73" t="e">
        <f t="shared" si="67"/>
        <v>#REF!</v>
      </c>
      <c r="F91" s="73" t="e">
        <f t="shared" si="67"/>
        <v>#REF!</v>
      </c>
      <c r="G91" s="73" t="e">
        <f t="shared" si="67"/>
        <v>#REF!</v>
      </c>
      <c r="H91" s="73" t="e">
        <f t="shared" si="67"/>
        <v>#REF!</v>
      </c>
      <c r="I91" s="74" t="e">
        <f t="shared" si="67"/>
        <v>#REF!</v>
      </c>
      <c r="J91" s="540" t="e">
        <f t="shared" si="69"/>
        <v>#REF!</v>
      </c>
      <c r="K91" s="541" t="e">
        <f t="shared" si="69"/>
        <v>#REF!</v>
      </c>
      <c r="L91" s="541" t="e">
        <f t="shared" si="69"/>
        <v>#REF!</v>
      </c>
      <c r="M91" s="542" t="e">
        <f t="shared" si="69"/>
        <v>#REF!</v>
      </c>
      <c r="N91" s="565" t="e">
        <f>INT(((($F$7+$AK$6+$S$6)+(N$22/1000*($F$15+$AA$5))+((N$22+100)*($C91+400)/1000000*$F$13))*$C$21+$F$5)*$C$20)</f>
        <v>#REF!</v>
      </c>
      <c r="O91" s="566" t="e">
        <f>INT(((($F$7+$AK$6+$S$6)+(O$22/1000*($F$15+$AA$5))+((O$22+100)*($C91+400)/1000000*$F$13))*$C$21+$F$5)*$C$20)</f>
        <v>#REF!</v>
      </c>
      <c r="P91" s="563" t="e">
        <f t="shared" si="68"/>
        <v>#REF!</v>
      </c>
      <c r="Q91" s="563" t="e">
        <f t="shared" si="68"/>
        <v>#REF!</v>
      </c>
      <c r="R91" s="563" t="e">
        <f t="shared" si="68"/>
        <v>#REF!</v>
      </c>
      <c r="S91" s="563" t="e">
        <f t="shared" si="68"/>
        <v>#REF!</v>
      </c>
      <c r="T91" s="563" t="e">
        <f t="shared" si="68"/>
        <v>#REF!</v>
      </c>
      <c r="U91" s="563" t="e">
        <f t="shared" si="68"/>
        <v>#REF!</v>
      </c>
      <c r="V91" s="563" t="e">
        <f t="shared" si="68"/>
        <v>#REF!</v>
      </c>
      <c r="AB91" s="54"/>
      <c r="AC91" s="54"/>
    </row>
    <row r="92" spans="1:49" ht="16.5">
      <c r="B92" s="54"/>
      <c r="C92" s="91"/>
      <c r="D92" s="80"/>
      <c r="E92" s="80"/>
      <c r="F92" s="80"/>
      <c r="G92" s="80"/>
      <c r="H92" s="81"/>
      <c r="I92" s="80"/>
      <c r="J92" s="534" t="s">
        <v>789</v>
      </c>
      <c r="K92" s="535"/>
      <c r="L92" s="534"/>
      <c r="M92" s="536"/>
      <c r="N92" s="556"/>
      <c r="O92" s="556" t="s">
        <v>790</v>
      </c>
      <c r="P92" s="556"/>
      <c r="Q92" s="556"/>
      <c r="R92" s="556"/>
      <c r="S92" s="556"/>
      <c r="T92" s="557"/>
      <c r="U92" s="556"/>
      <c r="V92" s="556"/>
      <c r="AB92" s="54"/>
      <c r="AC92" s="54"/>
    </row>
    <row r="93" spans="1:49" ht="16.5">
      <c r="AB93" s="54"/>
      <c r="AC93" s="54"/>
    </row>
    <row r="94" spans="1:49" ht="16.5">
      <c r="B94" s="52"/>
      <c r="C94" s="53"/>
      <c r="D94" s="803" t="s">
        <v>166</v>
      </c>
      <c r="E94" s="803"/>
      <c r="F94" s="803"/>
      <c r="G94" s="803"/>
      <c r="H94" s="803"/>
      <c r="I94" s="803"/>
      <c r="J94" s="803"/>
      <c r="K94" s="803"/>
      <c r="L94" s="803"/>
      <c r="M94" s="803"/>
      <c r="N94" s="803"/>
      <c r="O94" s="803"/>
      <c r="P94" s="803"/>
      <c r="Q94" s="803"/>
      <c r="R94" s="803"/>
      <c r="S94" s="803"/>
      <c r="T94" s="803"/>
      <c r="U94" s="803"/>
      <c r="V94" s="803"/>
      <c r="AB94" s="54"/>
      <c r="AC94" s="54"/>
    </row>
    <row r="95" spans="1:49" ht="16.5">
      <c r="A95" s="54"/>
      <c r="B95" s="52"/>
      <c r="C95" s="53"/>
      <c r="D95" s="825" t="s">
        <v>79</v>
      </c>
      <c r="E95" s="825"/>
      <c r="F95" s="825"/>
      <c r="G95" s="825"/>
      <c r="H95" s="825"/>
      <c r="I95" s="825"/>
      <c r="J95" s="825"/>
      <c r="K95" s="825"/>
      <c r="L95" s="825"/>
      <c r="M95" s="825"/>
      <c r="N95" s="825"/>
      <c r="O95" s="825"/>
      <c r="P95" s="825"/>
      <c r="Q95" s="825"/>
      <c r="R95" s="825"/>
      <c r="S95" s="825"/>
      <c r="T95" s="825"/>
      <c r="U95" s="825"/>
      <c r="V95" s="825"/>
      <c r="X95" s="54"/>
      <c r="Y95" s="54"/>
      <c r="Z95" s="54"/>
      <c r="AA95" s="54"/>
      <c r="AB95" s="54"/>
      <c r="AC95" s="54"/>
    </row>
    <row r="96" spans="1:49" ht="17.25" thickBot="1">
      <c r="A96" s="54"/>
      <c r="B96" s="54"/>
      <c r="C96" s="55"/>
      <c r="D96" s="56">
        <v>600</v>
      </c>
      <c r="E96" s="57">
        <v>750</v>
      </c>
      <c r="F96" s="56">
        <v>900</v>
      </c>
      <c r="G96" s="57">
        <v>1050</v>
      </c>
      <c r="H96" s="56">
        <v>1200</v>
      </c>
      <c r="I96" s="57">
        <v>1350</v>
      </c>
      <c r="J96" s="56">
        <v>1500</v>
      </c>
      <c r="K96" s="57">
        <v>1650</v>
      </c>
      <c r="L96" s="56">
        <v>1800</v>
      </c>
      <c r="M96" s="57">
        <v>1950</v>
      </c>
      <c r="N96" s="56">
        <v>2100</v>
      </c>
      <c r="O96" s="58">
        <v>2250</v>
      </c>
      <c r="P96" s="59">
        <v>2400</v>
      </c>
      <c r="Q96" s="57">
        <v>2550</v>
      </c>
      <c r="R96" s="56">
        <v>2700</v>
      </c>
      <c r="S96" s="57">
        <v>2850</v>
      </c>
      <c r="T96" s="56">
        <v>3000</v>
      </c>
      <c r="U96" s="57">
        <v>3150</v>
      </c>
      <c r="V96" s="57">
        <v>3200</v>
      </c>
      <c r="X96" s="54"/>
      <c r="Y96" s="54"/>
      <c r="Z96" s="54"/>
      <c r="AA96" s="54"/>
      <c r="AB96" s="54"/>
      <c r="AC96" s="54"/>
    </row>
    <row r="97" spans="1:29" ht="16.5">
      <c r="A97" s="54"/>
      <c r="B97" s="802" t="s">
        <v>82</v>
      </c>
      <c r="C97" s="60">
        <v>900</v>
      </c>
      <c r="D97" s="523" t="e">
        <f>INT(((($F$7+$AK$2)+(D$22/1000*$F$15)+((D$22+100)*($C97+400)/1000000*$F$14))*$C$21+$F$5)*$C$20)</f>
        <v>#REF!</v>
      </c>
      <c r="E97" s="61" t="e">
        <f t="shared" ref="E97:I97" si="70">INT(((($F$7+$AK$2)+(E$22/1000*$F$15)+((E$22+100)*($C97+400)/1000000*$F$14))*$C$21+$F$5)*$C$20)</f>
        <v>#REF!</v>
      </c>
      <c r="F97" s="61" t="e">
        <f t="shared" si="70"/>
        <v>#REF!</v>
      </c>
      <c r="G97" s="61" t="e">
        <f t="shared" si="70"/>
        <v>#REF!</v>
      </c>
      <c r="H97" s="61" t="e">
        <f t="shared" si="70"/>
        <v>#REF!</v>
      </c>
      <c r="I97" s="61" t="e">
        <f t="shared" si="70"/>
        <v>#REF!</v>
      </c>
      <c r="J97" s="61" t="e">
        <f>INT(((($F$7+$AK$2)+(J$22/1000*$F$15)+((J$22+100)*($C97+400)/1000000*$F$14))*$C$21+$F$5)*$C$20)</f>
        <v>#REF!</v>
      </c>
      <c r="K97" s="61" t="e">
        <f t="shared" ref="K97:O102" si="71">INT(((($F$7+$AK$2)+(K$22/1000*$F$15)+((K$22+100)*($C97+400)/1000000*$F$14))*$C$21+$F$5)*$C$20)</f>
        <v>#REF!</v>
      </c>
      <c r="L97" s="61" t="e">
        <f t="shared" si="71"/>
        <v>#REF!</v>
      </c>
      <c r="M97" s="61" t="e">
        <f t="shared" si="71"/>
        <v>#REF!</v>
      </c>
      <c r="N97" s="61" t="e">
        <f t="shared" si="71"/>
        <v>#REF!</v>
      </c>
      <c r="O97" s="61" t="e">
        <f t="shared" si="71"/>
        <v>#REF!</v>
      </c>
      <c r="P97" s="567" t="e">
        <f t="shared" ref="P97:V103" si="72">INT(((($F$7+$AK$6+$S$6)+(P$22/1000*($F$15+$AA$5))+((P$22+100)*($C97+400)/1000000*$F$14))*$C$21+$F$5)*$C$20)</f>
        <v>#REF!</v>
      </c>
      <c r="Q97" s="547" t="e">
        <f t="shared" si="72"/>
        <v>#REF!</v>
      </c>
      <c r="R97" s="547" t="e">
        <f t="shared" si="72"/>
        <v>#REF!</v>
      </c>
      <c r="S97" s="547" t="e">
        <f t="shared" si="72"/>
        <v>#REF!</v>
      </c>
      <c r="T97" s="547" t="e">
        <f t="shared" si="72"/>
        <v>#REF!</v>
      </c>
      <c r="U97" s="547" t="e">
        <f t="shared" si="72"/>
        <v>#REF!</v>
      </c>
      <c r="V97" s="568" t="e">
        <f t="shared" si="72"/>
        <v>#REF!</v>
      </c>
      <c r="X97" s="54"/>
      <c r="Y97" s="54"/>
      <c r="Z97" s="54"/>
      <c r="AA97" s="54"/>
      <c r="AB97" s="54"/>
      <c r="AC97" s="54"/>
    </row>
    <row r="98" spans="1:29" ht="16.5">
      <c r="A98" s="54"/>
      <c r="B98" s="802"/>
      <c r="C98" s="63">
        <v>1200</v>
      </c>
      <c r="D98" s="64" t="e">
        <f t="shared" ref="D98:J104" si="73">INT(((($F$7+$AK$2)+(D$22/1000*$F$15)+((D$22+100)*($C98+400)/1000000*$F$14))*$C$21+$F$5)*$C$20)</f>
        <v>#REF!</v>
      </c>
      <c r="E98" s="65" t="e">
        <f t="shared" si="73"/>
        <v>#REF!</v>
      </c>
      <c r="F98" s="65" t="e">
        <f t="shared" si="73"/>
        <v>#REF!</v>
      </c>
      <c r="G98" s="65" t="e">
        <f t="shared" si="73"/>
        <v>#REF!</v>
      </c>
      <c r="H98" s="65" t="e">
        <f t="shared" si="73"/>
        <v>#REF!</v>
      </c>
      <c r="I98" s="65" t="e">
        <f t="shared" si="73"/>
        <v>#REF!</v>
      </c>
      <c r="J98" s="65" t="e">
        <f t="shared" si="73"/>
        <v>#REF!</v>
      </c>
      <c r="K98" s="65" t="e">
        <f t="shared" si="71"/>
        <v>#REF!</v>
      </c>
      <c r="L98" s="65" t="e">
        <f t="shared" si="71"/>
        <v>#REF!</v>
      </c>
      <c r="M98" s="65" t="e">
        <f t="shared" si="71"/>
        <v>#REF!</v>
      </c>
      <c r="N98" s="65" t="e">
        <f t="shared" si="71"/>
        <v>#REF!</v>
      </c>
      <c r="O98" s="65" t="e">
        <f t="shared" si="71"/>
        <v>#REF!</v>
      </c>
      <c r="P98" s="569" t="e">
        <f t="shared" si="72"/>
        <v>#REF!</v>
      </c>
      <c r="Q98" s="549" t="e">
        <f t="shared" si="72"/>
        <v>#REF!</v>
      </c>
      <c r="R98" s="549" t="e">
        <f t="shared" si="72"/>
        <v>#REF!</v>
      </c>
      <c r="S98" s="549" t="e">
        <f t="shared" si="72"/>
        <v>#REF!</v>
      </c>
      <c r="T98" s="549" t="e">
        <f t="shared" si="72"/>
        <v>#REF!</v>
      </c>
      <c r="U98" s="549" t="e">
        <f t="shared" si="72"/>
        <v>#REF!</v>
      </c>
      <c r="V98" s="550" t="e">
        <f t="shared" si="72"/>
        <v>#REF!</v>
      </c>
      <c r="X98" s="54"/>
      <c r="Y98" s="54"/>
      <c r="Z98" s="54"/>
      <c r="AA98" s="54"/>
      <c r="AB98" s="54"/>
      <c r="AC98" s="54"/>
    </row>
    <row r="99" spans="1:29" ht="16.5">
      <c r="A99" s="54"/>
      <c r="B99" s="802"/>
      <c r="C99" s="63">
        <v>1500</v>
      </c>
      <c r="D99" s="64" t="e">
        <f t="shared" si="73"/>
        <v>#REF!</v>
      </c>
      <c r="E99" s="65" t="e">
        <f t="shared" si="73"/>
        <v>#REF!</v>
      </c>
      <c r="F99" s="65" t="e">
        <f t="shared" si="73"/>
        <v>#REF!</v>
      </c>
      <c r="G99" s="65" t="e">
        <f t="shared" si="73"/>
        <v>#REF!</v>
      </c>
      <c r="H99" s="65" t="e">
        <f t="shared" si="73"/>
        <v>#REF!</v>
      </c>
      <c r="I99" s="65" t="e">
        <f t="shared" si="73"/>
        <v>#REF!</v>
      </c>
      <c r="J99" s="65" t="e">
        <f t="shared" si="73"/>
        <v>#REF!</v>
      </c>
      <c r="K99" s="65" t="e">
        <f t="shared" si="71"/>
        <v>#REF!</v>
      </c>
      <c r="L99" s="65" t="e">
        <f t="shared" si="71"/>
        <v>#REF!</v>
      </c>
      <c r="M99" s="65" t="e">
        <f t="shared" si="71"/>
        <v>#REF!</v>
      </c>
      <c r="N99" s="65" t="e">
        <f t="shared" si="71"/>
        <v>#REF!</v>
      </c>
      <c r="O99" s="65" t="e">
        <f t="shared" si="71"/>
        <v>#REF!</v>
      </c>
      <c r="P99" s="569" t="e">
        <f t="shared" si="72"/>
        <v>#REF!</v>
      </c>
      <c r="Q99" s="549" t="e">
        <f t="shared" si="72"/>
        <v>#REF!</v>
      </c>
      <c r="R99" s="549" t="e">
        <f t="shared" si="72"/>
        <v>#REF!</v>
      </c>
      <c r="S99" s="549" t="e">
        <f t="shared" si="72"/>
        <v>#REF!</v>
      </c>
      <c r="T99" s="549" t="e">
        <f t="shared" si="72"/>
        <v>#REF!</v>
      </c>
      <c r="U99" s="549" t="e">
        <f t="shared" si="72"/>
        <v>#REF!</v>
      </c>
      <c r="V99" s="550" t="e">
        <f t="shared" si="72"/>
        <v>#REF!</v>
      </c>
      <c r="X99" s="54"/>
      <c r="Y99" s="54"/>
      <c r="Z99" s="54"/>
      <c r="AA99" s="54"/>
      <c r="AB99" s="54"/>
      <c r="AC99" s="54"/>
    </row>
    <row r="100" spans="1:29" ht="16.5">
      <c r="A100" s="54"/>
      <c r="B100" s="802"/>
      <c r="C100" s="63">
        <v>1800</v>
      </c>
      <c r="D100" s="64" t="e">
        <f t="shared" si="73"/>
        <v>#REF!</v>
      </c>
      <c r="E100" s="65" t="e">
        <f t="shared" si="73"/>
        <v>#REF!</v>
      </c>
      <c r="F100" s="65" t="e">
        <f t="shared" si="73"/>
        <v>#REF!</v>
      </c>
      <c r="G100" s="65" t="e">
        <f t="shared" si="73"/>
        <v>#REF!</v>
      </c>
      <c r="H100" s="65" t="e">
        <f t="shared" si="73"/>
        <v>#REF!</v>
      </c>
      <c r="I100" s="65" t="e">
        <f t="shared" si="73"/>
        <v>#REF!</v>
      </c>
      <c r="J100" s="65" t="e">
        <f t="shared" si="73"/>
        <v>#REF!</v>
      </c>
      <c r="K100" s="65" t="e">
        <f t="shared" si="71"/>
        <v>#REF!</v>
      </c>
      <c r="L100" s="65" t="e">
        <f t="shared" si="71"/>
        <v>#REF!</v>
      </c>
      <c r="M100" s="65" t="e">
        <f t="shared" si="71"/>
        <v>#REF!</v>
      </c>
      <c r="N100" s="65" t="e">
        <f t="shared" si="71"/>
        <v>#REF!</v>
      </c>
      <c r="O100" s="65" t="e">
        <f t="shared" si="71"/>
        <v>#REF!</v>
      </c>
      <c r="P100" s="569" t="e">
        <f t="shared" si="72"/>
        <v>#REF!</v>
      </c>
      <c r="Q100" s="549" t="e">
        <f t="shared" si="72"/>
        <v>#REF!</v>
      </c>
      <c r="R100" s="549" t="e">
        <f t="shared" si="72"/>
        <v>#REF!</v>
      </c>
      <c r="S100" s="549" t="e">
        <f t="shared" si="72"/>
        <v>#REF!</v>
      </c>
      <c r="T100" s="549" t="e">
        <f t="shared" si="72"/>
        <v>#REF!</v>
      </c>
      <c r="U100" s="549" t="e">
        <f t="shared" si="72"/>
        <v>#REF!</v>
      </c>
      <c r="V100" s="550" t="e">
        <f t="shared" si="72"/>
        <v>#REF!</v>
      </c>
      <c r="X100" s="54"/>
      <c r="Y100" s="54"/>
      <c r="Z100" s="54"/>
      <c r="AA100" s="54"/>
      <c r="AB100" s="54"/>
      <c r="AC100" s="54"/>
    </row>
    <row r="101" spans="1:29" ht="16.5">
      <c r="A101" s="54"/>
      <c r="B101" s="802"/>
      <c r="C101" s="60">
        <v>2100</v>
      </c>
      <c r="D101" s="64" t="e">
        <f t="shared" si="73"/>
        <v>#REF!</v>
      </c>
      <c r="E101" s="65" t="e">
        <f t="shared" si="73"/>
        <v>#REF!</v>
      </c>
      <c r="F101" s="65" t="e">
        <f t="shared" si="73"/>
        <v>#REF!</v>
      </c>
      <c r="G101" s="65" t="e">
        <f t="shared" si="73"/>
        <v>#REF!</v>
      </c>
      <c r="H101" s="65" t="e">
        <f t="shared" si="73"/>
        <v>#REF!</v>
      </c>
      <c r="I101" s="65" t="e">
        <f t="shared" si="73"/>
        <v>#REF!</v>
      </c>
      <c r="J101" s="65" t="e">
        <f t="shared" si="73"/>
        <v>#REF!</v>
      </c>
      <c r="K101" s="65" t="e">
        <f t="shared" si="71"/>
        <v>#REF!</v>
      </c>
      <c r="L101" s="65" t="e">
        <f t="shared" si="71"/>
        <v>#REF!</v>
      </c>
      <c r="M101" s="65" t="e">
        <f t="shared" si="71"/>
        <v>#REF!</v>
      </c>
      <c r="N101" s="65" t="e">
        <f t="shared" si="71"/>
        <v>#REF!</v>
      </c>
      <c r="O101" s="65" t="e">
        <f t="shared" si="71"/>
        <v>#REF!</v>
      </c>
      <c r="P101" s="569" t="e">
        <f t="shared" si="72"/>
        <v>#REF!</v>
      </c>
      <c r="Q101" s="549" t="e">
        <f t="shared" si="72"/>
        <v>#REF!</v>
      </c>
      <c r="R101" s="549" t="e">
        <f t="shared" si="72"/>
        <v>#REF!</v>
      </c>
      <c r="S101" s="549" t="e">
        <f t="shared" si="72"/>
        <v>#REF!</v>
      </c>
      <c r="T101" s="549" t="e">
        <f t="shared" si="72"/>
        <v>#REF!</v>
      </c>
      <c r="U101" s="549" t="e">
        <f t="shared" si="72"/>
        <v>#REF!</v>
      </c>
      <c r="V101" s="550" t="e">
        <f t="shared" si="72"/>
        <v>#REF!</v>
      </c>
      <c r="X101" s="54"/>
      <c r="Y101" s="54"/>
      <c r="Z101" s="54"/>
      <c r="AA101" s="54"/>
      <c r="AB101" s="54"/>
      <c r="AC101" s="54"/>
    </row>
    <row r="102" spans="1:29" ht="17.25" thickBot="1">
      <c r="A102" s="54"/>
      <c r="B102" s="802"/>
      <c r="C102" s="63">
        <v>2400</v>
      </c>
      <c r="D102" s="64" t="e">
        <f t="shared" si="73"/>
        <v>#REF!</v>
      </c>
      <c r="E102" s="65" t="e">
        <f t="shared" si="73"/>
        <v>#REF!</v>
      </c>
      <c r="F102" s="65" t="e">
        <f t="shared" si="73"/>
        <v>#REF!</v>
      </c>
      <c r="G102" s="65" t="e">
        <f t="shared" si="73"/>
        <v>#REF!</v>
      </c>
      <c r="H102" s="65" t="e">
        <f t="shared" si="73"/>
        <v>#REF!</v>
      </c>
      <c r="I102" s="65" t="e">
        <f t="shared" si="73"/>
        <v>#REF!</v>
      </c>
      <c r="J102" s="65" t="e">
        <f t="shared" si="73"/>
        <v>#REF!</v>
      </c>
      <c r="K102" s="65" t="e">
        <f t="shared" si="71"/>
        <v>#REF!</v>
      </c>
      <c r="L102" s="65" t="e">
        <f t="shared" si="71"/>
        <v>#REF!</v>
      </c>
      <c r="M102" s="65" t="e">
        <f t="shared" si="71"/>
        <v>#REF!</v>
      </c>
      <c r="N102" s="65" t="e">
        <f t="shared" si="71"/>
        <v>#REF!</v>
      </c>
      <c r="O102" s="65" t="e">
        <f t="shared" si="71"/>
        <v>#REF!</v>
      </c>
      <c r="P102" s="569" t="e">
        <f t="shared" si="72"/>
        <v>#REF!</v>
      </c>
      <c r="Q102" s="549" t="e">
        <f t="shared" si="72"/>
        <v>#REF!</v>
      </c>
      <c r="R102" s="549" t="e">
        <f t="shared" si="72"/>
        <v>#REF!</v>
      </c>
      <c r="S102" s="549" t="e">
        <f t="shared" si="72"/>
        <v>#REF!</v>
      </c>
      <c r="T102" s="549" t="e">
        <f t="shared" si="72"/>
        <v>#REF!</v>
      </c>
      <c r="U102" s="549" t="e">
        <f t="shared" si="72"/>
        <v>#REF!</v>
      </c>
      <c r="V102" s="550" t="e">
        <f t="shared" si="72"/>
        <v>#REF!</v>
      </c>
      <c r="X102" s="54"/>
      <c r="Y102" s="54"/>
      <c r="Z102" s="54"/>
      <c r="AA102" s="54"/>
      <c r="AB102" s="54"/>
      <c r="AC102" s="54"/>
    </row>
    <row r="103" spans="1:29" ht="16.5">
      <c r="A103" s="54"/>
      <c r="B103" s="802"/>
      <c r="C103" s="63">
        <v>2700</v>
      </c>
      <c r="D103" s="64" t="e">
        <f t="shared" si="73"/>
        <v>#REF!</v>
      </c>
      <c r="E103" s="65" t="e">
        <f t="shared" si="73"/>
        <v>#REF!</v>
      </c>
      <c r="F103" s="65" t="e">
        <f t="shared" si="73"/>
        <v>#REF!</v>
      </c>
      <c r="G103" s="65" t="e">
        <f t="shared" si="73"/>
        <v>#REF!</v>
      </c>
      <c r="H103" s="65" t="e">
        <f t="shared" si="73"/>
        <v>#REF!</v>
      </c>
      <c r="I103" s="65" t="e">
        <f t="shared" si="73"/>
        <v>#REF!</v>
      </c>
      <c r="J103" s="543" t="e">
        <f>INT(((($F$7+$AK$6+$S$6)+(J$22/1000*$F$15)+((J$22+100)*($C103+400)/1000000*$F$14))*$C$21+$F$5)*$C$20)</f>
        <v>#REF!</v>
      </c>
      <c r="K103" s="544" t="e">
        <f t="shared" ref="K103:M104" si="74">INT(((($F$7+$AK$6+$S$6)+(K$22/1000*$F$15)+((K$22+100)*($C103+400)/1000000*$F$14))*$C$21+$F$5)*$C$20)</f>
        <v>#REF!</v>
      </c>
      <c r="L103" s="544" t="e">
        <f t="shared" si="74"/>
        <v>#REF!</v>
      </c>
      <c r="M103" s="544" t="e">
        <f t="shared" si="74"/>
        <v>#REF!</v>
      </c>
      <c r="N103" s="567" t="e">
        <f>INT(((($F$7+$AK$6+$S$6)+(N$22/1000*($F$15+$AA$5))+((N$22+100)*($C103+400)/1000000*$F$14))*$C$21+$F$5)*$C$20)</f>
        <v>#REF!</v>
      </c>
      <c r="O103" s="547" t="e">
        <f>INT(((($F$7+$AK$6+$S$6)+(O$22/1000*($F$15+$AA$5))+((O$22+100)*($C103+400)/1000000*$F$14))*$C$21+$F$5)*$C$20)</f>
        <v>#REF!</v>
      </c>
      <c r="P103" s="549" t="e">
        <f t="shared" si="72"/>
        <v>#REF!</v>
      </c>
      <c r="Q103" s="549" t="e">
        <f t="shared" si="72"/>
        <v>#REF!</v>
      </c>
      <c r="R103" s="549" t="e">
        <f t="shared" si="72"/>
        <v>#REF!</v>
      </c>
      <c r="S103" s="549" t="e">
        <f t="shared" si="72"/>
        <v>#REF!</v>
      </c>
      <c r="T103" s="549" t="e">
        <f t="shared" si="72"/>
        <v>#REF!</v>
      </c>
      <c r="U103" s="549" t="e">
        <f t="shared" si="72"/>
        <v>#REF!</v>
      </c>
      <c r="V103" s="550" t="e">
        <f t="shared" si="72"/>
        <v>#REF!</v>
      </c>
      <c r="X103" s="54"/>
      <c r="Y103" s="54"/>
      <c r="Z103" s="54"/>
      <c r="AA103" s="54"/>
      <c r="AB103" s="54"/>
      <c r="AC103" s="54"/>
    </row>
    <row r="104" spans="1:29" ht="17.25" thickBot="1">
      <c r="A104" s="54"/>
      <c r="B104" s="802"/>
      <c r="C104" s="63">
        <v>3000</v>
      </c>
      <c r="D104" s="64" t="e">
        <f t="shared" si="73"/>
        <v>#REF!</v>
      </c>
      <c r="E104" s="65" t="e">
        <f t="shared" si="73"/>
        <v>#REF!</v>
      </c>
      <c r="F104" s="65" t="e">
        <f t="shared" si="73"/>
        <v>#REF!</v>
      </c>
      <c r="G104" s="65" t="e">
        <f t="shared" si="73"/>
        <v>#REF!</v>
      </c>
      <c r="H104" s="65" t="e">
        <f t="shared" si="73"/>
        <v>#REF!</v>
      </c>
      <c r="I104" s="65" t="e">
        <f t="shared" si="73"/>
        <v>#REF!</v>
      </c>
      <c r="J104" s="545" t="e">
        <f>INT(((($F$7+$AK$6+$S$6)+(J$22/1000*$F$15)+((J$22+100)*($C104+400)/1000000*$F$14))*$C$21+$F$5)*$C$20)</f>
        <v>#REF!</v>
      </c>
      <c r="K104" s="541" t="e">
        <f t="shared" si="74"/>
        <v>#REF!</v>
      </c>
      <c r="L104" s="541" t="e">
        <f t="shared" si="74"/>
        <v>#REF!</v>
      </c>
      <c r="M104" s="541" t="e">
        <f t="shared" si="74"/>
        <v>#REF!</v>
      </c>
      <c r="N104" s="570" t="e">
        <f>INT(((($F$7+$AK$6+$S$6)+(N$22/1000*($F$15+$AA$5))+((N$22+100)*($C104+400)/1000000*$F$14))*$C$21+$F$5)*$C$20)</f>
        <v>#REF!</v>
      </c>
      <c r="O104" s="554" t="e">
        <f>INT(((($F$7+$AK$6+$S$6)+(O$22/1000*($F$15+$AA$5))+((O$22+100)*($C104+400)/1000000*$F$14))*$C$21+$F$5)*$C$20)</f>
        <v>#REF!</v>
      </c>
      <c r="P104" s="554" t="e">
        <f t="shared" ref="P104:V104" si="75">INT(((($F$7+$AK$6+$S$6)+(P$22/1000*($F$15+$AA$5))+((P$22+100)*($C104+400)/1000000*$F$14))*$C$21+$F$5)*$C$20)</f>
        <v>#REF!</v>
      </c>
      <c r="Q104" s="554" t="e">
        <f t="shared" si="75"/>
        <v>#REF!</v>
      </c>
      <c r="R104" s="554" t="e">
        <f t="shared" si="75"/>
        <v>#REF!</v>
      </c>
      <c r="S104" s="554" t="e">
        <f t="shared" si="75"/>
        <v>#REF!</v>
      </c>
      <c r="T104" s="554" t="e">
        <f t="shared" si="75"/>
        <v>#REF!</v>
      </c>
      <c r="U104" s="554" t="e">
        <f t="shared" si="75"/>
        <v>#REF!</v>
      </c>
      <c r="V104" s="555" t="e">
        <f t="shared" si="75"/>
        <v>#REF!</v>
      </c>
      <c r="X104" s="54"/>
      <c r="Y104" s="54"/>
      <c r="Z104" s="54"/>
      <c r="AA104" s="54"/>
      <c r="AB104" s="54"/>
      <c r="AC104" s="54"/>
    </row>
    <row r="105" spans="1:29" ht="16.5">
      <c r="A105" s="54"/>
      <c r="B105" s="54"/>
      <c r="C105" s="91"/>
      <c r="D105" s="80"/>
      <c r="E105" s="80"/>
      <c r="F105" s="80"/>
      <c r="G105" s="80"/>
      <c r="H105" s="81"/>
      <c r="I105" s="80"/>
      <c r="J105" s="534" t="s">
        <v>789</v>
      </c>
      <c r="K105" s="535"/>
      <c r="L105" s="534"/>
      <c r="M105" s="536"/>
      <c r="N105" s="556"/>
      <c r="O105" s="556" t="s">
        <v>790</v>
      </c>
      <c r="P105" s="556"/>
      <c r="Q105" s="556"/>
      <c r="R105" s="556"/>
      <c r="S105" s="556"/>
      <c r="T105" s="557"/>
      <c r="U105" s="556"/>
      <c r="V105" s="556"/>
      <c r="W105" s="54"/>
      <c r="X105" s="54"/>
      <c r="Y105" s="54"/>
      <c r="Z105" s="54"/>
      <c r="AA105" s="54"/>
      <c r="AB105" s="54"/>
      <c r="AC105" s="54"/>
    </row>
    <row r="106" spans="1:29" ht="16.5">
      <c r="A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</row>
    <row r="107" spans="1:29" ht="21" customHeight="1">
      <c r="A107" s="54"/>
      <c r="D107" s="824" t="s">
        <v>801</v>
      </c>
      <c r="E107" s="824"/>
      <c r="F107" s="824"/>
      <c r="G107" s="824"/>
      <c r="H107" s="824"/>
      <c r="I107" s="824"/>
      <c r="J107" s="824"/>
      <c r="K107" s="824"/>
      <c r="L107" s="824"/>
      <c r="M107" s="824"/>
      <c r="N107" s="824"/>
      <c r="O107" s="824"/>
      <c r="P107" s="824"/>
      <c r="Q107" s="824"/>
      <c r="R107" s="824"/>
      <c r="S107" s="824"/>
      <c r="T107" s="824"/>
      <c r="U107" s="824"/>
      <c r="V107" s="824"/>
      <c r="W107" s="824"/>
      <c r="X107" s="54"/>
      <c r="Y107" s="54"/>
      <c r="Z107" s="54"/>
      <c r="AA107" s="54"/>
      <c r="AB107" s="54"/>
      <c r="AC107" s="54"/>
    </row>
    <row r="108" spans="1:29" ht="21" customHeight="1">
      <c r="A108" s="54"/>
      <c r="D108" s="825" t="s">
        <v>79</v>
      </c>
      <c r="E108" s="825"/>
      <c r="F108" s="825"/>
      <c r="G108" s="825"/>
      <c r="H108" s="825"/>
      <c r="I108" s="825"/>
      <c r="J108" s="825"/>
      <c r="K108" s="825"/>
      <c r="L108" s="825"/>
      <c r="M108" s="825"/>
      <c r="N108" s="825"/>
      <c r="O108" s="825"/>
      <c r="P108" s="825"/>
      <c r="Q108" s="825"/>
      <c r="R108" s="825"/>
      <c r="S108" s="825"/>
      <c r="T108" s="825"/>
      <c r="U108" s="825"/>
      <c r="V108" s="825"/>
      <c r="W108" s="785"/>
      <c r="X108" s="54"/>
      <c r="Y108" s="54"/>
      <c r="Z108" s="54"/>
      <c r="AA108" s="54"/>
      <c r="AB108" s="54"/>
      <c r="AC108" s="54"/>
    </row>
    <row r="109" spans="1:29" ht="36.950000000000003" customHeight="1">
      <c r="A109" s="54"/>
      <c r="D109" s="56">
        <v>600</v>
      </c>
      <c r="E109" s="57">
        <v>750</v>
      </c>
      <c r="F109" s="56">
        <v>900</v>
      </c>
      <c r="G109" s="57">
        <v>1050</v>
      </c>
      <c r="H109" s="56">
        <v>1200</v>
      </c>
      <c r="I109" s="57">
        <v>1350</v>
      </c>
      <c r="J109" s="56">
        <v>1500</v>
      </c>
      <c r="K109" s="57">
        <v>1650</v>
      </c>
      <c r="L109" s="56">
        <v>1800</v>
      </c>
      <c r="M109" s="57">
        <v>1950</v>
      </c>
      <c r="N109" s="56">
        <v>2100</v>
      </c>
      <c r="O109" s="58">
        <v>2250</v>
      </c>
      <c r="P109" s="59">
        <v>2400</v>
      </c>
      <c r="Q109" s="57">
        <v>2550</v>
      </c>
      <c r="R109" s="56">
        <v>2700</v>
      </c>
      <c r="S109" s="57">
        <v>2850</v>
      </c>
      <c r="T109" s="56">
        <v>3000</v>
      </c>
      <c r="U109" s="57">
        <v>3150</v>
      </c>
      <c r="V109" s="57">
        <v>3200</v>
      </c>
      <c r="W109" s="588" t="s">
        <v>802</v>
      </c>
      <c r="X109" s="54"/>
      <c r="Y109" s="54"/>
      <c r="Z109" s="54"/>
      <c r="AA109" s="54"/>
      <c r="AB109" s="54"/>
      <c r="AC109" s="54"/>
    </row>
    <row r="110" spans="1:29" ht="17.100000000000001" customHeight="1">
      <c r="A110" s="54"/>
      <c r="B110" s="802" t="s">
        <v>82</v>
      </c>
      <c r="C110" s="60">
        <v>900</v>
      </c>
      <c r="D110" s="590">
        <f t="shared" ref="D110:M117" si="76">SUM($BA$35*D$109/1000)+$BA$41+SUM($BL$34*$C110/1000)*$AD$1</f>
        <v>62.827478553620701</v>
      </c>
      <c r="E110" s="590">
        <f t="shared" si="76"/>
        <v>67.765354493275879</v>
      </c>
      <c r="F110" s="590">
        <f t="shared" si="76"/>
        <v>72.703230432931051</v>
      </c>
      <c r="G110" s="590">
        <f t="shared" si="76"/>
        <v>77.641106372586222</v>
      </c>
      <c r="H110" s="590">
        <f t="shared" si="76"/>
        <v>82.578982312241408</v>
      </c>
      <c r="I110" s="590">
        <f t="shared" si="76"/>
        <v>87.516858251896565</v>
      </c>
      <c r="J110" s="590">
        <f t="shared" si="76"/>
        <v>92.454734191551751</v>
      </c>
      <c r="K110" s="590">
        <f t="shared" si="76"/>
        <v>97.392610131206908</v>
      </c>
      <c r="L110" s="590">
        <f t="shared" si="76"/>
        <v>102.33048607086209</v>
      </c>
      <c r="M110" s="590">
        <f t="shared" si="76"/>
        <v>107.26836201051725</v>
      </c>
      <c r="N110" s="590">
        <f t="shared" ref="N110:V117" si="77">SUM($BA$35*N$109/1000)+$BA$41+SUM($BL$34*$C110/1000)*$AD$1</f>
        <v>112.20623795017244</v>
      </c>
      <c r="O110" s="590">
        <f t="shared" si="77"/>
        <v>117.14411388982762</v>
      </c>
      <c r="P110" s="590">
        <f t="shared" si="77"/>
        <v>122.08198982948278</v>
      </c>
      <c r="Q110" s="590">
        <f t="shared" si="77"/>
        <v>127.01986576913797</v>
      </c>
      <c r="R110" s="590">
        <f t="shared" si="77"/>
        <v>131.95774170879315</v>
      </c>
      <c r="S110" s="590">
        <f t="shared" si="77"/>
        <v>136.89561764844831</v>
      </c>
      <c r="T110" s="590">
        <f t="shared" si="77"/>
        <v>141.83349358810347</v>
      </c>
      <c r="U110" s="590">
        <f t="shared" si="77"/>
        <v>146.77136952775865</v>
      </c>
      <c r="V110" s="590">
        <f t="shared" si="77"/>
        <v>148.41732817431037</v>
      </c>
      <c r="W110" s="589">
        <f t="shared" ref="W110:W117" si="78">SUM($BL$39*C110)/1000</f>
        <v>9.4174409482758623</v>
      </c>
      <c r="X110" s="54"/>
      <c r="Y110" s="54"/>
      <c r="Z110" s="54"/>
      <c r="AA110" s="54"/>
      <c r="AB110" s="54"/>
      <c r="AC110" s="54"/>
    </row>
    <row r="111" spans="1:29" ht="17.100000000000001" customHeight="1">
      <c r="A111" s="54"/>
      <c r="B111" s="802"/>
      <c r="C111" s="63">
        <v>1200</v>
      </c>
      <c r="D111" s="590">
        <f t="shared" si="76"/>
        <v>72.498586818620709</v>
      </c>
      <c r="E111" s="590">
        <f t="shared" si="76"/>
        <v>77.436462758275866</v>
      </c>
      <c r="F111" s="590">
        <f t="shared" si="76"/>
        <v>82.374338697931051</v>
      </c>
      <c r="G111" s="590">
        <f t="shared" si="76"/>
        <v>87.312214637586209</v>
      </c>
      <c r="H111" s="590">
        <f t="shared" si="76"/>
        <v>92.250090577241394</v>
      </c>
      <c r="I111" s="590">
        <f t="shared" si="76"/>
        <v>97.18796651689658</v>
      </c>
      <c r="J111" s="590">
        <f t="shared" si="76"/>
        <v>102.12584245655174</v>
      </c>
      <c r="K111" s="590">
        <f t="shared" si="76"/>
        <v>107.06371839620692</v>
      </c>
      <c r="L111" s="590">
        <f t="shared" si="76"/>
        <v>112.00159433586208</v>
      </c>
      <c r="M111" s="590">
        <f t="shared" si="76"/>
        <v>116.93947027551727</v>
      </c>
      <c r="N111" s="590">
        <f t="shared" si="77"/>
        <v>121.87734621517242</v>
      </c>
      <c r="O111" s="590">
        <f t="shared" si="77"/>
        <v>126.81522215482761</v>
      </c>
      <c r="P111" s="590">
        <f t="shared" si="77"/>
        <v>131.75309809448279</v>
      </c>
      <c r="Q111" s="590">
        <f t="shared" si="77"/>
        <v>136.69097403413795</v>
      </c>
      <c r="R111" s="590">
        <f t="shared" si="77"/>
        <v>141.62884997379314</v>
      </c>
      <c r="S111" s="590">
        <f t="shared" si="77"/>
        <v>146.56672591344832</v>
      </c>
      <c r="T111" s="590">
        <f t="shared" si="77"/>
        <v>151.50460185310348</v>
      </c>
      <c r="U111" s="590">
        <f t="shared" si="77"/>
        <v>156.44247779275864</v>
      </c>
      <c r="V111" s="590">
        <f t="shared" si="77"/>
        <v>158.08843643931039</v>
      </c>
      <c r="W111" s="589">
        <f t="shared" si="78"/>
        <v>12.556587931034482</v>
      </c>
      <c r="X111" s="54"/>
      <c r="Y111" s="54"/>
      <c r="Z111" s="54"/>
      <c r="AA111" s="54"/>
      <c r="AB111" s="54"/>
      <c r="AC111" s="54"/>
    </row>
    <row r="112" spans="1:29" ht="17.100000000000001" customHeight="1">
      <c r="A112" s="54"/>
      <c r="B112" s="802"/>
      <c r="C112" s="63">
        <v>1500</v>
      </c>
      <c r="D112" s="590">
        <f t="shared" si="76"/>
        <v>82.169695083620695</v>
      </c>
      <c r="E112" s="590">
        <f t="shared" si="76"/>
        <v>87.107571023275881</v>
      </c>
      <c r="F112" s="590">
        <f t="shared" si="76"/>
        <v>92.045446962931052</v>
      </c>
      <c r="G112" s="590">
        <f t="shared" si="76"/>
        <v>96.983322902586224</v>
      </c>
      <c r="H112" s="590">
        <f t="shared" si="76"/>
        <v>101.92119884224141</v>
      </c>
      <c r="I112" s="590">
        <f t="shared" si="76"/>
        <v>106.85907478189657</v>
      </c>
      <c r="J112" s="590">
        <f t="shared" si="76"/>
        <v>111.79695072155175</v>
      </c>
      <c r="K112" s="590">
        <f t="shared" si="76"/>
        <v>116.73482666120691</v>
      </c>
      <c r="L112" s="590">
        <f t="shared" si="76"/>
        <v>121.6727026008621</v>
      </c>
      <c r="M112" s="590">
        <f t="shared" si="76"/>
        <v>126.61057854051725</v>
      </c>
      <c r="N112" s="590">
        <f t="shared" si="77"/>
        <v>131.54845448017244</v>
      </c>
      <c r="O112" s="590">
        <f t="shared" si="77"/>
        <v>136.48633041982762</v>
      </c>
      <c r="P112" s="590">
        <f t="shared" si="77"/>
        <v>141.42420635948278</v>
      </c>
      <c r="Q112" s="590">
        <f t="shared" si="77"/>
        <v>146.36208229913797</v>
      </c>
      <c r="R112" s="590">
        <f t="shared" si="77"/>
        <v>151.29995823879315</v>
      </c>
      <c r="S112" s="590">
        <f t="shared" si="77"/>
        <v>156.23783417844831</v>
      </c>
      <c r="T112" s="590">
        <f t="shared" si="77"/>
        <v>161.17571011810347</v>
      </c>
      <c r="U112" s="590">
        <f t="shared" si="77"/>
        <v>166.11358605775865</v>
      </c>
      <c r="V112" s="590">
        <f t="shared" si="77"/>
        <v>167.75954470431037</v>
      </c>
      <c r="W112" s="589">
        <f t="shared" si="78"/>
        <v>15.695734913793103</v>
      </c>
      <c r="X112" s="54"/>
      <c r="Y112" s="54"/>
      <c r="Z112" s="54"/>
      <c r="AA112" s="54"/>
      <c r="AB112" s="54"/>
      <c r="AC112" s="54"/>
    </row>
    <row r="113" spans="1:29" ht="17.100000000000001" customHeight="1">
      <c r="A113" s="54"/>
      <c r="B113" s="802"/>
      <c r="C113" s="63">
        <v>1800</v>
      </c>
      <c r="D113" s="590">
        <f t="shared" si="76"/>
        <v>91.84080334862071</v>
      </c>
      <c r="E113" s="590">
        <f t="shared" si="76"/>
        <v>96.778679288275882</v>
      </c>
      <c r="F113" s="590">
        <f t="shared" si="76"/>
        <v>101.71655522793105</v>
      </c>
      <c r="G113" s="590">
        <f t="shared" si="76"/>
        <v>106.65443116758622</v>
      </c>
      <c r="H113" s="590">
        <f t="shared" si="76"/>
        <v>111.59230710724141</v>
      </c>
      <c r="I113" s="590">
        <f t="shared" si="76"/>
        <v>116.53018304689658</v>
      </c>
      <c r="J113" s="590">
        <f t="shared" si="76"/>
        <v>121.46805898655175</v>
      </c>
      <c r="K113" s="590">
        <f t="shared" si="76"/>
        <v>126.40593492620692</v>
      </c>
      <c r="L113" s="590">
        <f t="shared" si="76"/>
        <v>131.34381086586211</v>
      </c>
      <c r="M113" s="590">
        <f t="shared" si="76"/>
        <v>136.28168680551727</v>
      </c>
      <c r="N113" s="590">
        <f t="shared" si="77"/>
        <v>141.21956274517242</v>
      </c>
      <c r="O113" s="590">
        <f t="shared" si="77"/>
        <v>146.15743868482764</v>
      </c>
      <c r="P113" s="590">
        <f t="shared" si="77"/>
        <v>151.0953146244828</v>
      </c>
      <c r="Q113" s="590">
        <f t="shared" si="77"/>
        <v>156.03319056413795</v>
      </c>
      <c r="R113" s="590">
        <f t="shared" si="77"/>
        <v>160.97106650379317</v>
      </c>
      <c r="S113" s="590">
        <f t="shared" si="77"/>
        <v>165.90894244344832</v>
      </c>
      <c r="T113" s="590">
        <f t="shared" si="77"/>
        <v>170.84681838310348</v>
      </c>
      <c r="U113" s="590">
        <f t="shared" si="77"/>
        <v>175.78469432275864</v>
      </c>
      <c r="V113" s="590">
        <f t="shared" si="77"/>
        <v>177.43065296931039</v>
      </c>
      <c r="W113" s="589">
        <f t="shared" si="78"/>
        <v>18.834881896551725</v>
      </c>
      <c r="X113" s="54"/>
      <c r="Y113" s="54"/>
      <c r="Z113" s="54"/>
      <c r="AA113" s="54"/>
      <c r="AB113" s="54"/>
      <c r="AC113" s="54"/>
    </row>
    <row r="114" spans="1:29" ht="17.100000000000001" customHeight="1">
      <c r="A114" s="54"/>
      <c r="B114" s="802"/>
      <c r="C114" s="60">
        <v>2100</v>
      </c>
      <c r="D114" s="590">
        <f t="shared" si="76"/>
        <v>101.51191161362071</v>
      </c>
      <c r="E114" s="590">
        <f t="shared" si="76"/>
        <v>106.44978755327588</v>
      </c>
      <c r="F114" s="590">
        <f t="shared" si="76"/>
        <v>111.38766349293107</v>
      </c>
      <c r="G114" s="590">
        <f t="shared" si="76"/>
        <v>116.32553943258623</v>
      </c>
      <c r="H114" s="590">
        <f t="shared" si="76"/>
        <v>121.26341537224141</v>
      </c>
      <c r="I114" s="590">
        <f t="shared" si="76"/>
        <v>126.20129131189658</v>
      </c>
      <c r="J114" s="590">
        <f t="shared" si="76"/>
        <v>131.13916725155175</v>
      </c>
      <c r="K114" s="590">
        <f t="shared" si="76"/>
        <v>136.07704319120694</v>
      </c>
      <c r="L114" s="590">
        <f t="shared" si="76"/>
        <v>141.0149191308621</v>
      </c>
      <c r="M114" s="590">
        <f t="shared" si="76"/>
        <v>145.95279507051725</v>
      </c>
      <c r="N114" s="590">
        <f t="shared" si="77"/>
        <v>150.89067101017244</v>
      </c>
      <c r="O114" s="590">
        <f t="shared" si="77"/>
        <v>155.82854694982763</v>
      </c>
      <c r="P114" s="590">
        <f t="shared" si="77"/>
        <v>160.76642288948278</v>
      </c>
      <c r="Q114" s="590">
        <f t="shared" si="77"/>
        <v>165.70429882913797</v>
      </c>
      <c r="R114" s="590">
        <f t="shared" si="77"/>
        <v>170.64217476879315</v>
      </c>
      <c r="S114" s="590">
        <f t="shared" si="77"/>
        <v>175.58005070844831</v>
      </c>
      <c r="T114" s="590">
        <f t="shared" si="77"/>
        <v>180.51792664810347</v>
      </c>
      <c r="U114" s="590">
        <f t="shared" si="77"/>
        <v>185.45580258775865</v>
      </c>
      <c r="V114" s="590">
        <f t="shared" si="77"/>
        <v>187.1017612343104</v>
      </c>
      <c r="W114" s="589">
        <f t="shared" si="78"/>
        <v>21.974028879310346</v>
      </c>
      <c r="X114" s="54"/>
      <c r="Y114" s="54"/>
      <c r="Z114" s="54"/>
      <c r="AA114" s="54"/>
      <c r="AB114" s="54"/>
      <c r="AC114" s="54"/>
    </row>
    <row r="115" spans="1:29" ht="17.100000000000001" customHeight="1">
      <c r="A115" s="54"/>
      <c r="B115" s="802"/>
      <c r="C115" s="63">
        <v>2400</v>
      </c>
      <c r="D115" s="590">
        <f t="shared" si="76"/>
        <v>111.18301987862071</v>
      </c>
      <c r="E115" s="590">
        <f t="shared" si="76"/>
        <v>116.12089581827588</v>
      </c>
      <c r="F115" s="590">
        <f t="shared" si="76"/>
        <v>121.05877175793105</v>
      </c>
      <c r="G115" s="590">
        <f t="shared" si="76"/>
        <v>125.99664769758623</v>
      </c>
      <c r="H115" s="590">
        <f t="shared" si="76"/>
        <v>130.9345236372414</v>
      </c>
      <c r="I115" s="590">
        <f t="shared" si="76"/>
        <v>135.87239957689658</v>
      </c>
      <c r="J115" s="590">
        <f t="shared" si="76"/>
        <v>140.81027551655177</v>
      </c>
      <c r="K115" s="590">
        <f t="shared" si="76"/>
        <v>145.74815145620693</v>
      </c>
      <c r="L115" s="590">
        <f t="shared" si="76"/>
        <v>150.68602739586208</v>
      </c>
      <c r="M115" s="590">
        <f t="shared" si="76"/>
        <v>155.62390333551727</v>
      </c>
      <c r="N115" s="590">
        <f t="shared" si="77"/>
        <v>160.56177927517246</v>
      </c>
      <c r="O115" s="590">
        <f t="shared" si="77"/>
        <v>165.49965521482761</v>
      </c>
      <c r="P115" s="590">
        <f t="shared" si="77"/>
        <v>170.4375311544828</v>
      </c>
      <c r="Q115" s="590">
        <f t="shared" si="77"/>
        <v>175.37540709413798</v>
      </c>
      <c r="R115" s="590">
        <f t="shared" si="77"/>
        <v>180.31328303379314</v>
      </c>
      <c r="S115" s="590">
        <f t="shared" si="77"/>
        <v>185.25115897344833</v>
      </c>
      <c r="T115" s="590">
        <f t="shared" si="77"/>
        <v>190.18903491310348</v>
      </c>
      <c r="U115" s="590">
        <f t="shared" si="77"/>
        <v>195.12691085275867</v>
      </c>
      <c r="V115" s="590">
        <f t="shared" si="77"/>
        <v>196.77286949931039</v>
      </c>
      <c r="W115" s="589">
        <f t="shared" si="78"/>
        <v>25.113175862068964</v>
      </c>
      <c r="X115" s="54"/>
      <c r="Y115" s="54"/>
      <c r="Z115" s="54"/>
      <c r="AA115" s="54"/>
      <c r="AB115" s="54"/>
      <c r="AC115" s="54"/>
    </row>
    <row r="116" spans="1:29" ht="17.100000000000001" customHeight="1">
      <c r="A116" s="54"/>
      <c r="B116" s="802"/>
      <c r="C116" s="63">
        <v>2700</v>
      </c>
      <c r="D116" s="590">
        <f t="shared" si="76"/>
        <v>120.8541281436207</v>
      </c>
      <c r="E116" s="590">
        <f t="shared" si="76"/>
        <v>125.79200408327587</v>
      </c>
      <c r="F116" s="590">
        <f t="shared" si="76"/>
        <v>130.72988002293104</v>
      </c>
      <c r="G116" s="590">
        <f t="shared" si="76"/>
        <v>135.66775596258623</v>
      </c>
      <c r="H116" s="590">
        <f t="shared" si="76"/>
        <v>140.60563190224138</v>
      </c>
      <c r="I116" s="590">
        <f t="shared" si="76"/>
        <v>145.54350784189657</v>
      </c>
      <c r="J116" s="590">
        <f t="shared" si="76"/>
        <v>150.48138378155176</v>
      </c>
      <c r="K116" s="590">
        <f t="shared" si="76"/>
        <v>155.41925972120691</v>
      </c>
      <c r="L116" s="590">
        <f t="shared" si="76"/>
        <v>160.35713566086207</v>
      </c>
      <c r="M116" s="590">
        <f t="shared" si="76"/>
        <v>165.29501160051726</v>
      </c>
      <c r="N116" s="590">
        <f t="shared" si="77"/>
        <v>170.23288754017244</v>
      </c>
      <c r="O116" s="590">
        <f t="shared" si="77"/>
        <v>175.1707634798276</v>
      </c>
      <c r="P116" s="590">
        <f t="shared" si="77"/>
        <v>180.10863941948278</v>
      </c>
      <c r="Q116" s="590">
        <f t="shared" si="77"/>
        <v>185.04651535913797</v>
      </c>
      <c r="R116" s="590">
        <f t="shared" si="77"/>
        <v>189.98439129879313</v>
      </c>
      <c r="S116" s="590">
        <f t="shared" si="77"/>
        <v>194.92226723844831</v>
      </c>
      <c r="T116" s="590">
        <f t="shared" si="77"/>
        <v>199.86014317810347</v>
      </c>
      <c r="U116" s="590">
        <f t="shared" si="77"/>
        <v>204.79801911775866</v>
      </c>
      <c r="V116" s="590">
        <f t="shared" si="77"/>
        <v>206.44397776431038</v>
      </c>
      <c r="W116" s="589">
        <f t="shared" si="78"/>
        <v>28.252322844827585</v>
      </c>
      <c r="X116" s="54"/>
      <c r="Y116" s="54"/>
      <c r="Z116" s="54"/>
      <c r="AA116" s="54"/>
      <c r="AB116" s="54"/>
      <c r="AC116" s="54"/>
    </row>
    <row r="117" spans="1:29" ht="17.100000000000001" customHeight="1">
      <c r="A117" s="54"/>
      <c r="B117" s="802"/>
      <c r="C117" s="63">
        <v>3000</v>
      </c>
      <c r="D117" s="590">
        <f t="shared" si="76"/>
        <v>130.52523640862071</v>
      </c>
      <c r="E117" s="590">
        <f t="shared" si="76"/>
        <v>135.4631123482759</v>
      </c>
      <c r="F117" s="590">
        <f t="shared" si="76"/>
        <v>140.40098828793106</v>
      </c>
      <c r="G117" s="590">
        <f t="shared" si="76"/>
        <v>145.33886422758621</v>
      </c>
      <c r="H117" s="590">
        <f t="shared" si="76"/>
        <v>150.27674016724143</v>
      </c>
      <c r="I117" s="590">
        <f t="shared" si="76"/>
        <v>155.21461610689659</v>
      </c>
      <c r="J117" s="590">
        <f t="shared" si="76"/>
        <v>160.15249204655174</v>
      </c>
      <c r="K117" s="590">
        <f t="shared" si="76"/>
        <v>165.09036798620693</v>
      </c>
      <c r="L117" s="590">
        <f t="shared" si="76"/>
        <v>170.02824392586211</v>
      </c>
      <c r="M117" s="590">
        <f t="shared" si="76"/>
        <v>174.96611986551727</v>
      </c>
      <c r="N117" s="590">
        <f t="shared" si="77"/>
        <v>179.90399580517243</v>
      </c>
      <c r="O117" s="590">
        <f t="shared" si="77"/>
        <v>184.84187174482764</v>
      </c>
      <c r="P117" s="590">
        <f t="shared" si="77"/>
        <v>189.7797476844828</v>
      </c>
      <c r="Q117" s="590">
        <f t="shared" si="77"/>
        <v>194.71762362413796</v>
      </c>
      <c r="R117" s="590">
        <f t="shared" si="77"/>
        <v>199.65549956379317</v>
      </c>
      <c r="S117" s="590">
        <f t="shared" si="77"/>
        <v>204.59337550344833</v>
      </c>
      <c r="T117" s="590">
        <f t="shared" si="77"/>
        <v>209.53125144310349</v>
      </c>
      <c r="U117" s="590">
        <f t="shared" si="77"/>
        <v>214.46912738275864</v>
      </c>
      <c r="V117" s="590">
        <f t="shared" si="77"/>
        <v>216.11508602931039</v>
      </c>
      <c r="W117" s="589">
        <f t="shared" si="78"/>
        <v>31.391469827586207</v>
      </c>
      <c r="X117" s="54"/>
      <c r="Y117" s="54"/>
      <c r="Z117" s="54"/>
      <c r="AA117" s="54"/>
      <c r="AB117" s="54"/>
      <c r="AC117" s="54"/>
    </row>
    <row r="118" spans="1:29" ht="16.5">
      <c r="A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</row>
    <row r="119" spans="1:29" ht="16.5">
      <c r="A119" s="54"/>
      <c r="C119" s="1"/>
      <c r="D119" s="824" t="s">
        <v>803</v>
      </c>
      <c r="E119" s="824"/>
      <c r="F119" s="824"/>
      <c r="G119" s="824"/>
      <c r="H119" s="824"/>
      <c r="I119" s="824"/>
      <c r="J119" s="824"/>
      <c r="K119" s="824"/>
      <c r="L119" s="824"/>
      <c r="M119" s="824"/>
      <c r="N119" s="824"/>
      <c r="O119" s="824"/>
      <c r="P119" s="824"/>
      <c r="Q119" s="824"/>
      <c r="R119" s="824"/>
      <c r="S119" s="824"/>
      <c r="T119" s="824"/>
      <c r="U119" s="824"/>
      <c r="V119" s="824"/>
      <c r="X119" s="54"/>
      <c r="Y119" s="54"/>
      <c r="Z119" s="54"/>
      <c r="AA119" s="54"/>
      <c r="AB119" s="54"/>
      <c r="AC119" s="54"/>
    </row>
    <row r="120" spans="1:29" ht="16.5">
      <c r="A120" s="54"/>
      <c r="C120" s="1"/>
      <c r="D120" s="825" t="s">
        <v>79</v>
      </c>
      <c r="E120" s="825"/>
      <c r="F120" s="825"/>
      <c r="G120" s="825"/>
      <c r="H120" s="825"/>
      <c r="I120" s="825"/>
      <c r="J120" s="825"/>
      <c r="K120" s="825"/>
      <c r="L120" s="825"/>
      <c r="M120" s="825"/>
      <c r="N120" s="825"/>
      <c r="O120" s="825"/>
      <c r="P120" s="825"/>
      <c r="Q120" s="825"/>
      <c r="R120" s="825"/>
      <c r="S120" s="825"/>
      <c r="T120" s="825"/>
      <c r="U120" s="825"/>
      <c r="V120" s="825"/>
    </row>
    <row r="121" spans="1:29" ht="16.5">
      <c r="A121" s="54"/>
      <c r="C121" s="1"/>
      <c r="D121" s="56">
        <v>600</v>
      </c>
      <c r="E121" s="57">
        <v>750</v>
      </c>
      <c r="F121" s="56">
        <v>900</v>
      </c>
      <c r="G121" s="57">
        <v>1050</v>
      </c>
      <c r="H121" s="56">
        <v>1200</v>
      </c>
      <c r="I121" s="57">
        <v>1350</v>
      </c>
      <c r="J121" s="56">
        <v>1500</v>
      </c>
      <c r="K121" s="57">
        <v>1650</v>
      </c>
      <c r="L121" s="56">
        <v>1800</v>
      </c>
      <c r="M121" s="57">
        <v>1950</v>
      </c>
      <c r="N121" s="56">
        <v>2100</v>
      </c>
      <c r="O121" s="58">
        <v>2250</v>
      </c>
      <c r="P121" s="59">
        <v>2400</v>
      </c>
      <c r="Q121" s="57">
        <v>2550</v>
      </c>
      <c r="R121" s="56">
        <v>2700</v>
      </c>
      <c r="S121" s="57">
        <v>2850</v>
      </c>
      <c r="T121" s="56">
        <v>3000</v>
      </c>
      <c r="U121" s="57">
        <v>3150</v>
      </c>
      <c r="V121" s="57">
        <v>3200</v>
      </c>
    </row>
    <row r="122" spans="1:29" ht="16.5">
      <c r="A122" s="54"/>
      <c r="C122" s="1"/>
      <c r="D122" s="590">
        <f>SUM(D121/1000*SUM($BA$30+$BB$30)+$BA$37+$BA$39+$BA$40)*$AD$1</f>
        <v>51.89695875000001</v>
      </c>
      <c r="E122" s="590">
        <f t="shared" ref="E122:V122" si="79">SUM(E121/1000*SUM($BA$30+$BB$30)+$BA$37+$BA$39+$BA$40)*$AD$1</f>
        <v>58.998763687500002</v>
      </c>
      <c r="F122" s="590">
        <f t="shared" si="79"/>
        <v>66.100568625000008</v>
      </c>
      <c r="G122" s="590">
        <f t="shared" si="79"/>
        <v>73.202373562500014</v>
      </c>
      <c r="H122" s="590">
        <f t="shared" si="79"/>
        <v>80.30417850000002</v>
      </c>
      <c r="I122" s="590">
        <f t="shared" si="79"/>
        <v>87.405983437500026</v>
      </c>
      <c r="J122" s="590">
        <f t="shared" si="79"/>
        <v>94.507788375000018</v>
      </c>
      <c r="K122" s="590">
        <f t="shared" si="79"/>
        <v>101.60959331250001</v>
      </c>
      <c r="L122" s="590">
        <f t="shared" si="79"/>
        <v>108.71139825000002</v>
      </c>
      <c r="M122" s="590">
        <f t="shared" si="79"/>
        <v>115.81320318750002</v>
      </c>
      <c r="N122" s="590">
        <f t="shared" si="79"/>
        <v>122.91500812500003</v>
      </c>
      <c r="O122" s="590">
        <f t="shared" si="79"/>
        <v>130.01681306250003</v>
      </c>
      <c r="P122" s="590">
        <f t="shared" si="79"/>
        <v>137.11861800000005</v>
      </c>
      <c r="Q122" s="590">
        <f t="shared" si="79"/>
        <v>144.22042293750005</v>
      </c>
      <c r="R122" s="590">
        <f t="shared" si="79"/>
        <v>151.32222787500007</v>
      </c>
      <c r="S122" s="590">
        <f t="shared" si="79"/>
        <v>158.42403281250006</v>
      </c>
      <c r="T122" s="590">
        <f t="shared" si="79"/>
        <v>165.52583775000005</v>
      </c>
      <c r="U122" s="590">
        <f t="shared" si="79"/>
        <v>172.62764268750004</v>
      </c>
      <c r="V122" s="590">
        <f t="shared" si="79"/>
        <v>174.99491100000006</v>
      </c>
    </row>
    <row r="153" spans="3:3">
      <c r="C153" s="50"/>
    </row>
    <row r="193" spans="3:3">
      <c r="C193" s="50"/>
    </row>
    <row r="200" spans="3:3">
      <c r="C200" s="1"/>
    </row>
    <row r="233" spans="3:3">
      <c r="C233" s="50"/>
    </row>
    <row r="273" spans="3:3">
      <c r="C273" s="50"/>
    </row>
    <row r="280" spans="3:3">
      <c r="C280" s="1"/>
    </row>
  </sheetData>
  <mergeCells count="52">
    <mergeCell ref="B23:B30"/>
    <mergeCell ref="D32:V32"/>
    <mergeCell ref="D56:V56"/>
    <mergeCell ref="I1:S1"/>
    <mergeCell ref="D19:V19"/>
    <mergeCell ref="D20:V20"/>
    <mergeCell ref="D21:V21"/>
    <mergeCell ref="D33:V33"/>
    <mergeCell ref="B35:B42"/>
    <mergeCell ref="D44:V44"/>
    <mergeCell ref="D45:V45"/>
    <mergeCell ref="B47:B54"/>
    <mergeCell ref="D57:V57"/>
    <mergeCell ref="B59:B66"/>
    <mergeCell ref="D68:V68"/>
    <mergeCell ref="D69:V69"/>
    <mergeCell ref="B71:B78"/>
    <mergeCell ref="AW3:AW4"/>
    <mergeCell ref="AX3:AX4"/>
    <mergeCell ref="AY3:AY4"/>
    <mergeCell ref="AV5:AV6"/>
    <mergeCell ref="AW5:AW6"/>
    <mergeCell ref="AX5:AX6"/>
    <mergeCell ref="AY5:AY6"/>
    <mergeCell ref="AV3:AV4"/>
    <mergeCell ref="AW7:AW8"/>
    <mergeCell ref="AX7:AX8"/>
    <mergeCell ref="AY7:AY8"/>
    <mergeCell ref="AV9:AV10"/>
    <mergeCell ref="AW9:AW10"/>
    <mergeCell ref="AX9:AX10"/>
    <mergeCell ref="AY9:AY10"/>
    <mergeCell ref="AV7:AV8"/>
    <mergeCell ref="AW11:AW12"/>
    <mergeCell ref="AX11:AX12"/>
    <mergeCell ref="AY11:AY12"/>
    <mergeCell ref="AV13:AV14"/>
    <mergeCell ref="AW13:AW14"/>
    <mergeCell ref="AX13:AX14"/>
    <mergeCell ref="AY13:AY14"/>
    <mergeCell ref="AV11:AV12"/>
    <mergeCell ref="D81:V81"/>
    <mergeCell ref="D82:V82"/>
    <mergeCell ref="B84:B91"/>
    <mergeCell ref="D94:V94"/>
    <mergeCell ref="D95:V95"/>
    <mergeCell ref="D119:V119"/>
    <mergeCell ref="D120:V120"/>
    <mergeCell ref="B97:B104"/>
    <mergeCell ref="D107:W107"/>
    <mergeCell ref="D108:V108"/>
    <mergeCell ref="B110:B117"/>
  </mergeCells>
  <phoneticPr fontId="28" type="noConversion"/>
  <hyperlinks>
    <hyperlink ref="C19" location="'Index Page'!A1" display="BACK" xr:uid="{00000000-0004-0000-0500-000000000000}"/>
  </hyperlinks>
  <pageMargins left="0.7" right="0.7" top="0.75" bottom="0.75" header="0.3" footer="0.3"/>
  <pageSetup paperSize="9" orientation="portrait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theme="9"/>
    <pageSetUpPr fitToPage="1"/>
  </sheetPr>
  <dimension ref="A1:BJ183"/>
  <sheetViews>
    <sheetView zoomScale="187" zoomScaleNormal="179" workbookViewId="0">
      <selection activeCell="D23" sqref="D23"/>
    </sheetView>
  </sheetViews>
  <sheetFormatPr defaultColWidth="11.42578125" defaultRowHeight="12.75"/>
  <cols>
    <col min="1" max="1" width="5" style="1" customWidth="1"/>
    <col min="2" max="2" width="2.85546875" style="1" customWidth="1"/>
    <col min="3" max="3" width="5.28515625" style="2" customWidth="1"/>
    <col min="4" max="5" width="3.85546875" style="1" customWidth="1"/>
    <col min="6" max="6" width="5.7109375" style="1" customWidth="1"/>
    <col min="7" max="9" width="3.85546875" style="1" customWidth="1"/>
    <col min="10" max="10" width="5" style="1" customWidth="1"/>
    <col min="11" max="17" width="3.85546875" style="1" customWidth="1"/>
    <col min="18" max="18" width="4.28515625" style="1" customWidth="1"/>
    <col min="19" max="19" width="5.42578125" style="1" customWidth="1"/>
    <col min="20" max="21" width="3.85546875" style="1" customWidth="1"/>
    <col min="22" max="22" width="5" style="1" customWidth="1"/>
    <col min="23" max="24" width="4.28515625" style="1" customWidth="1"/>
    <col min="25" max="25" width="6.28515625" style="1" customWidth="1"/>
    <col min="26" max="30" width="4.28515625" style="1" customWidth="1"/>
    <col min="31" max="31" width="32.140625" style="712" customWidth="1"/>
    <col min="32" max="32" width="5.42578125" style="1" customWidth="1"/>
    <col min="33" max="35" width="4.28515625" style="1" customWidth="1"/>
    <col min="36" max="36" width="7.28515625" style="1" bestFit="1" customWidth="1"/>
    <col min="37" max="37" width="6.85546875" style="1" customWidth="1"/>
    <col min="38" max="38" width="5.42578125" style="1" customWidth="1"/>
    <col min="39" max="41" width="4.7109375" style="1" customWidth="1"/>
    <col min="42" max="42" width="9.85546875" style="1" customWidth="1"/>
    <col min="43" max="43" width="4.7109375" style="1" customWidth="1"/>
    <col min="44" max="44" width="7.140625" style="1" customWidth="1"/>
    <col min="45" max="45" width="7.42578125" style="1" customWidth="1"/>
    <col min="46" max="46" width="4.7109375" style="1" customWidth="1"/>
    <col min="47" max="47" width="6.42578125" style="1" customWidth="1"/>
    <col min="48" max="48" width="30" style="1" customWidth="1"/>
    <col min="49" max="50" width="4.7109375" style="1" customWidth="1"/>
    <col min="51" max="52" width="5.140625" style="1" customWidth="1"/>
    <col min="53" max="53" width="27.85546875" style="1" customWidth="1"/>
    <col min="54" max="54" width="32.7109375" style="1" customWidth="1"/>
    <col min="55" max="56" width="5.140625" style="1" customWidth="1"/>
    <col min="57" max="59" width="8.85546875" style="1" customWidth="1"/>
    <col min="60" max="16384" width="11.42578125" style="1"/>
  </cols>
  <sheetData>
    <row r="1" spans="1:62" ht="29.25" customHeight="1" thickBot="1">
      <c r="I1" s="794" t="s">
        <v>0</v>
      </c>
      <c r="J1" s="794"/>
      <c r="K1" s="794"/>
      <c r="L1" s="794"/>
      <c r="M1" s="794"/>
      <c r="N1" s="794"/>
      <c r="O1" s="794"/>
      <c r="P1" s="795"/>
      <c r="Q1" s="795"/>
      <c r="R1" s="795"/>
      <c r="S1" s="795"/>
      <c r="AB1" s="187"/>
      <c r="AC1" s="365" t="s">
        <v>755</v>
      </c>
      <c r="AD1" s="365">
        <v>1.5</v>
      </c>
      <c r="AE1" s="711">
        <v>1.35</v>
      </c>
      <c r="AF1" s="187"/>
      <c r="AG1" s="187"/>
      <c r="AH1" s="187"/>
      <c r="AN1" s="187"/>
      <c r="AU1" s="277"/>
      <c r="AV1" s="283">
        <f>Sheet4!C1</f>
        <v>1.8</v>
      </c>
    </row>
    <row r="2" spans="1:62" ht="17.25" thickBot="1">
      <c r="E2" s="3"/>
      <c r="I2" s="4" t="e">
        <f>[1]COMPONENTRY!D38</f>
        <v>#REF!</v>
      </c>
      <c r="J2" s="5"/>
      <c r="K2" s="5"/>
      <c r="L2" s="6"/>
      <c r="M2" s="6" t="s">
        <v>2</v>
      </c>
      <c r="N2" s="7" t="s">
        <v>3</v>
      </c>
      <c r="O2" s="8" t="s">
        <v>4</v>
      </c>
      <c r="T2" s="195" t="e">
        <f>[1]COMPONENTRY!D42</f>
        <v>#REF!</v>
      </c>
      <c r="U2" s="196"/>
      <c r="V2" s="196"/>
      <c r="W2" s="197" t="s">
        <v>3</v>
      </c>
      <c r="Y2" s="665"/>
      <c r="Z2" s="666"/>
      <c r="AA2" s="666"/>
      <c r="AB2" s="577" t="s">
        <v>3</v>
      </c>
      <c r="AD2" s="1" t="s">
        <v>804</v>
      </c>
      <c r="AH2" s="199"/>
      <c r="AI2" s="792" t="s">
        <v>756</v>
      </c>
      <c r="AJ2" s="170">
        <v>4.9000000000000004</v>
      </c>
      <c r="AK2" s="602">
        <v>0.62</v>
      </c>
      <c r="AM2" s="54">
        <v>500</v>
      </c>
      <c r="AN2" s="773">
        <f>AK2</f>
        <v>0.62</v>
      </c>
      <c r="AP2" s="251">
        <v>500</v>
      </c>
      <c r="AQ2" s="252"/>
      <c r="AR2" s="253">
        <v>0</v>
      </c>
      <c r="AU2" s="281"/>
      <c r="AV2" s="284"/>
      <c r="AX2" s="169"/>
      <c r="AY2" s="169"/>
      <c r="BA2" s="240"/>
      <c r="BB2" s="240"/>
      <c r="BC2" s="240"/>
      <c r="BD2" s="240"/>
      <c r="BF2" s="1" t="s">
        <v>5</v>
      </c>
      <c r="BG2" s="65"/>
    </row>
    <row r="3" spans="1:62" ht="14.1" customHeight="1" thickBot="1">
      <c r="B3" s="92"/>
      <c r="C3" s="221"/>
      <c r="D3" s="92"/>
      <c r="E3" s="222"/>
      <c r="F3" s="92"/>
      <c r="G3" s="92"/>
      <c r="H3" s="92"/>
      <c r="I3" s="594" t="s">
        <v>805</v>
      </c>
      <c r="J3" s="224"/>
      <c r="K3" s="224"/>
      <c r="L3" s="224"/>
      <c r="M3" s="224">
        <v>1</v>
      </c>
      <c r="N3" s="596">
        <f>Components!D197</f>
        <v>3.3119999999999998</v>
      </c>
      <c r="O3" s="16">
        <f>N3*M3</f>
        <v>3.3119999999999998</v>
      </c>
      <c r="P3" s="1" t="s">
        <v>7</v>
      </c>
      <c r="S3" s="1">
        <f>Components!D198</f>
        <v>5.968</v>
      </c>
      <c r="T3" s="198" t="s">
        <v>806</v>
      </c>
      <c r="U3" s="199"/>
      <c r="V3" s="199"/>
      <c r="W3" s="662">
        <f>Components!D239</f>
        <v>3.5432727272727274</v>
      </c>
      <c r="Y3" s="667" t="s">
        <v>807</v>
      </c>
      <c r="Z3" s="199"/>
      <c r="AA3" s="199"/>
      <c r="AB3" s="668">
        <f>Components!D243</f>
        <v>6.1338181818181825</v>
      </c>
      <c r="AD3" s="29">
        <f>AB14-W10</f>
        <v>3.5509934545454538</v>
      </c>
      <c r="AE3" s="713"/>
      <c r="AF3" s="199"/>
      <c r="AG3" s="29"/>
      <c r="AH3" s="199"/>
      <c r="AI3" s="792" t="s">
        <v>760</v>
      </c>
      <c r="AJ3" s="170">
        <v>6.16</v>
      </c>
      <c r="AK3" s="602">
        <v>0.78</v>
      </c>
      <c r="AM3" s="54">
        <v>500</v>
      </c>
      <c r="AN3" s="773">
        <f>AK2</f>
        <v>0.62</v>
      </c>
      <c r="AP3" s="254">
        <v>750</v>
      </c>
      <c r="AQ3" s="256"/>
      <c r="AR3" s="257">
        <v>0</v>
      </c>
      <c r="BA3" s="241" t="s">
        <v>10</v>
      </c>
      <c r="BB3" s="241" t="s">
        <v>11</v>
      </c>
      <c r="BC3" s="242">
        <v>0.83519999999999994</v>
      </c>
      <c r="BD3" s="243"/>
      <c r="BF3" s="65" t="s">
        <v>12</v>
      </c>
      <c r="BG3" s="65"/>
      <c r="BH3" s="1" t="s">
        <v>13</v>
      </c>
    </row>
    <row r="4" spans="1:62" ht="14.1" customHeight="1" thickTop="1">
      <c r="B4" s="225" t="e">
        <f>[1]COMPONENTRY!D35</f>
        <v>#REF!</v>
      </c>
      <c r="C4" s="226"/>
      <c r="D4" s="227"/>
      <c r="E4" s="227" t="e">
        <f>+'[1]Reseller variables'!D7</f>
        <v>#REF!</v>
      </c>
      <c r="F4" s="228">
        <v>2</v>
      </c>
      <c r="G4" s="92"/>
      <c r="H4" s="92"/>
      <c r="I4" s="1" t="s">
        <v>808</v>
      </c>
      <c r="M4" s="1">
        <v>1</v>
      </c>
      <c r="N4" s="659">
        <f>Components!D199</f>
        <v>0.6160000000000001</v>
      </c>
      <c r="O4" s="16">
        <f>N4*M4</f>
        <v>0.6160000000000001</v>
      </c>
      <c r="P4" s="1" t="s">
        <v>15</v>
      </c>
      <c r="S4" s="1">
        <f>Components!D202</f>
        <v>0.59199999999999997</v>
      </c>
      <c r="T4" s="198" t="s">
        <v>809</v>
      </c>
      <c r="U4" s="199"/>
      <c r="V4" s="199"/>
      <c r="W4" s="662">
        <f>Components!D247</f>
        <v>3.1316363636363636</v>
      </c>
      <c r="Y4" s="667" t="s">
        <v>810</v>
      </c>
      <c r="Z4" s="199"/>
      <c r="AA4" s="199"/>
      <c r="AB4" s="668">
        <f>Components!D247</f>
        <v>3.1316363636363636</v>
      </c>
      <c r="AD4" s="27"/>
      <c r="AE4" s="713"/>
      <c r="AF4" s="199"/>
      <c r="AG4" s="29"/>
      <c r="AH4" s="199"/>
      <c r="AI4" s="792" t="s">
        <v>766</v>
      </c>
      <c r="AJ4" s="170">
        <v>7.21</v>
      </c>
      <c r="AK4" s="602">
        <v>0.91</v>
      </c>
      <c r="AM4" s="54">
        <v>750</v>
      </c>
      <c r="AN4" s="773">
        <f>AK3</f>
        <v>0.78</v>
      </c>
      <c r="AP4" s="254">
        <v>1000</v>
      </c>
      <c r="AQ4" s="256"/>
      <c r="AR4" s="257">
        <v>0</v>
      </c>
      <c r="BA4" s="241" t="s">
        <v>17</v>
      </c>
      <c r="BB4" s="241" t="s">
        <v>18</v>
      </c>
      <c r="BC4" s="242">
        <v>1.0091999999999999</v>
      </c>
      <c r="BD4" s="243"/>
      <c r="BF4" s="65"/>
      <c r="BG4" s="65"/>
      <c r="BJ4" s="1">
        <v>72</v>
      </c>
    </row>
    <row r="5" spans="1:62" ht="12.95" customHeight="1" thickBot="1">
      <c r="B5" s="231" t="e">
        <f>[1]COMPONENTRY!D36</f>
        <v>#REF!</v>
      </c>
      <c r="C5" s="221"/>
      <c r="D5" s="92"/>
      <c r="E5" s="92"/>
      <c r="F5" s="232" t="e">
        <f>+'[1]Reseller variables'!D7</f>
        <v>#REF!</v>
      </c>
      <c r="G5" s="92"/>
      <c r="H5" s="92"/>
      <c r="I5" s="1" t="s">
        <v>811</v>
      </c>
      <c r="M5" s="1">
        <v>2</v>
      </c>
      <c r="N5" s="659">
        <f>Components!D200</f>
        <v>0.53600000000000003</v>
      </c>
      <c r="O5" s="16">
        <f>N5*M5</f>
        <v>1.0720000000000001</v>
      </c>
      <c r="S5" s="1">
        <f>SUM(S3:S4)</f>
        <v>6.56</v>
      </c>
      <c r="T5" s="198" t="s">
        <v>20</v>
      </c>
      <c r="U5" s="199"/>
      <c r="V5" s="199"/>
      <c r="W5" s="662">
        <f>Components!D351</f>
        <v>0.11955199999999999</v>
      </c>
      <c r="Y5" s="667" t="s">
        <v>20</v>
      </c>
      <c r="Z5" s="199"/>
      <c r="AA5" s="199"/>
      <c r="AB5" s="668">
        <v>0.2</v>
      </c>
      <c r="AD5" s="27"/>
      <c r="AE5" s="713"/>
      <c r="AF5" s="199"/>
      <c r="AG5" s="29"/>
      <c r="AH5" s="199"/>
      <c r="AI5" s="792" t="s">
        <v>768</v>
      </c>
      <c r="AJ5" s="170">
        <v>7.91</v>
      </c>
      <c r="AK5" s="602">
        <v>1</v>
      </c>
      <c r="AM5" s="54">
        <v>1000</v>
      </c>
      <c r="AN5" s="773">
        <f>AK4</f>
        <v>0.91</v>
      </c>
      <c r="AP5" s="254">
        <v>1250</v>
      </c>
      <c r="AQ5" s="256"/>
      <c r="AR5" s="257">
        <v>0</v>
      </c>
      <c r="AS5" s="1" t="s">
        <v>21</v>
      </c>
      <c r="AT5" s="247">
        <v>9.9</v>
      </c>
      <c r="BA5" s="241" t="s">
        <v>22</v>
      </c>
      <c r="BB5" s="241" t="s">
        <v>23</v>
      </c>
      <c r="BC5" s="242">
        <v>1.4094</v>
      </c>
      <c r="BD5" s="243"/>
      <c r="BF5" s="65"/>
      <c r="BG5" s="65"/>
    </row>
    <row r="6" spans="1:62" ht="12.95" customHeight="1">
      <c r="B6" s="231" t="e">
        <f>[1]COMPONENTRY!D37</f>
        <v>#REF!</v>
      </c>
      <c r="C6" s="221"/>
      <c r="D6" s="92"/>
      <c r="E6" s="92"/>
      <c r="F6" s="232">
        <v>0</v>
      </c>
      <c r="G6" s="92"/>
      <c r="H6" s="92"/>
      <c r="I6" s="595" t="s">
        <v>812</v>
      </c>
      <c r="J6" s="230"/>
      <c r="K6" s="230"/>
      <c r="L6" s="230"/>
      <c r="M6" s="230">
        <v>0</v>
      </c>
      <c r="N6" s="659">
        <f>Components!D205</f>
        <v>0.43200000000000005</v>
      </c>
      <c r="O6" s="16">
        <f>N6*M8</f>
        <v>0.43200000000000005</v>
      </c>
      <c r="Q6" s="1" t="s">
        <v>25</v>
      </c>
      <c r="S6" s="24">
        <f>S5-N3</f>
        <v>3.2479999999999998</v>
      </c>
      <c r="T6" s="198" t="s">
        <v>26</v>
      </c>
      <c r="U6" s="199"/>
      <c r="V6" s="199"/>
      <c r="W6" s="662">
        <f>Components!D342</f>
        <v>0.48360000000000003</v>
      </c>
      <c r="Y6" s="667" t="s">
        <v>26</v>
      </c>
      <c r="Z6" s="199"/>
      <c r="AA6" s="199"/>
      <c r="AB6" s="668">
        <f>W6</f>
        <v>0.48360000000000003</v>
      </c>
      <c r="AD6" s="27"/>
      <c r="AE6" s="713"/>
      <c r="AF6" s="199"/>
      <c r="AG6" s="29"/>
      <c r="AH6" s="199"/>
      <c r="AI6" s="792" t="s">
        <v>771</v>
      </c>
      <c r="AJ6" s="170">
        <v>9.73</v>
      </c>
      <c r="AK6" s="602">
        <v>1.22</v>
      </c>
      <c r="AM6" s="54">
        <v>1000</v>
      </c>
      <c r="AN6" s="773">
        <f>AK4</f>
        <v>0.91</v>
      </c>
      <c r="AP6" s="254">
        <v>1500</v>
      </c>
      <c r="AQ6" s="256"/>
      <c r="AR6" s="257">
        <v>0</v>
      </c>
      <c r="AT6" s="776">
        <f>AT5-W3</f>
        <v>6.356727272727273</v>
      </c>
      <c r="AU6" s="1" t="s">
        <v>27</v>
      </c>
      <c r="BA6" s="241" t="s">
        <v>28</v>
      </c>
      <c r="BB6" s="241" t="s">
        <v>29</v>
      </c>
      <c r="BC6" s="242">
        <v>1.4094</v>
      </c>
      <c r="BD6" s="243"/>
      <c r="BF6" s="1" t="s">
        <v>30</v>
      </c>
      <c r="BG6" s="65"/>
      <c r="BH6" s="65"/>
      <c r="BI6" s="65"/>
    </row>
    <row r="7" spans="1:62" ht="12.95" customHeight="1">
      <c r="B7" s="231" t="e">
        <f>[1]COMPONENTRY!D38</f>
        <v>#REF!</v>
      </c>
      <c r="C7" s="221"/>
      <c r="D7" s="92"/>
      <c r="E7" s="92"/>
      <c r="F7" s="232">
        <f>(ROUND(O17,2))</f>
        <v>18.48</v>
      </c>
      <c r="G7" s="92"/>
      <c r="H7" s="92"/>
      <c r="I7" s="595" t="s">
        <v>813</v>
      </c>
      <c r="J7" s="230"/>
      <c r="K7" s="230"/>
      <c r="L7" s="230"/>
      <c r="M7" s="230">
        <v>2</v>
      </c>
      <c r="N7" s="659">
        <f>Components!D255</f>
        <v>0.12064</v>
      </c>
      <c r="O7" s="16">
        <f>N7*M9</f>
        <v>0.12064</v>
      </c>
      <c r="T7" s="201"/>
      <c r="U7" s="199"/>
      <c r="V7" s="199"/>
      <c r="W7" s="663"/>
      <c r="Y7" s="572" t="s">
        <v>814</v>
      </c>
      <c r="Z7" s="199"/>
      <c r="AA7" s="199"/>
      <c r="AB7" s="669">
        <f>Components!D203</f>
        <v>0.88000000000000012</v>
      </c>
      <c r="AE7" s="713"/>
      <c r="AF7" s="199"/>
      <c r="AH7" s="199"/>
      <c r="AI7" s="792" t="s">
        <v>815</v>
      </c>
      <c r="AJ7" s="170">
        <v>11.62</v>
      </c>
      <c r="AK7" s="602">
        <v>1.5</v>
      </c>
      <c r="AM7" s="54">
        <v>1250</v>
      </c>
      <c r="AN7" s="773">
        <f>AK5</f>
        <v>1</v>
      </c>
      <c r="AP7" s="254">
        <v>1750</v>
      </c>
      <c r="AQ7" s="256"/>
      <c r="AR7" s="257">
        <v>0</v>
      </c>
      <c r="AT7" s="247">
        <f>AT6*1.1</f>
        <v>6.9924000000000008</v>
      </c>
      <c r="BA7" s="241" t="s">
        <v>32</v>
      </c>
      <c r="BB7" s="241" t="s">
        <v>33</v>
      </c>
      <c r="BC7" s="242">
        <v>1.5891999999999999</v>
      </c>
      <c r="BD7" s="243"/>
      <c r="BF7" s="65"/>
      <c r="BG7" s="65"/>
      <c r="BH7" s="65" t="s">
        <v>34</v>
      </c>
      <c r="BI7" s="65"/>
    </row>
    <row r="8" spans="1:62" ht="12.95" customHeight="1">
      <c r="B8" s="231" t="s">
        <v>35</v>
      </c>
      <c r="C8" s="221"/>
      <c r="D8" s="92"/>
      <c r="E8" s="92"/>
      <c r="F8" s="600">
        <f>'Fabric Categories'!K6</f>
        <v>6.9126800000000008</v>
      </c>
      <c r="G8" s="92"/>
      <c r="H8" s="92"/>
      <c r="I8" s="595" t="s">
        <v>24</v>
      </c>
      <c r="J8" s="230"/>
      <c r="K8" s="230"/>
      <c r="L8" s="230"/>
      <c r="M8" s="230">
        <v>1</v>
      </c>
      <c r="N8" s="660">
        <f>Components!D393</f>
        <v>0.44951999999999998</v>
      </c>
      <c r="O8" s="314">
        <f>N8*M10</f>
        <v>0.44951999999999998</v>
      </c>
      <c r="T8" s="201" t="s">
        <v>37</v>
      </c>
      <c r="U8" s="199"/>
      <c r="V8" s="199"/>
      <c r="W8" s="200">
        <f>SUM(W3:W7)*0.1</f>
        <v>0.72780610909090915</v>
      </c>
      <c r="X8" s="25"/>
      <c r="Y8" s="670"/>
      <c r="Z8" s="660"/>
      <c r="AA8" s="660"/>
      <c r="AB8" s="671"/>
      <c r="AC8" s="660"/>
      <c r="AE8" s="713"/>
      <c r="AF8" s="199"/>
      <c r="AG8" s="29"/>
      <c r="AH8" s="199"/>
      <c r="AI8" s="792" t="s">
        <v>775</v>
      </c>
      <c r="AJ8" s="170">
        <v>12.74</v>
      </c>
      <c r="AK8" s="602">
        <v>1.61</v>
      </c>
      <c r="AM8" s="54">
        <v>1250</v>
      </c>
      <c r="AN8" s="773">
        <f>AK5</f>
        <v>1</v>
      </c>
      <c r="AP8" s="254">
        <v>2000</v>
      </c>
      <c r="AQ8" s="256"/>
      <c r="AR8" s="257">
        <v>0</v>
      </c>
      <c r="AS8" s="25"/>
      <c r="BA8" s="241" t="s">
        <v>38</v>
      </c>
      <c r="BB8" s="241" t="s">
        <v>39</v>
      </c>
      <c r="BC8" s="242">
        <v>1.7747999999999999</v>
      </c>
      <c r="BD8" s="243"/>
      <c r="BG8" s="65"/>
      <c r="BH8" s="65"/>
      <c r="BI8" s="65"/>
    </row>
    <row r="9" spans="1:62" ht="12.95" customHeight="1">
      <c r="B9" s="231" t="s">
        <v>40</v>
      </c>
      <c r="C9" s="221"/>
      <c r="D9" s="92"/>
      <c r="E9" s="92"/>
      <c r="F9" s="600">
        <f>'Fabric Categories'!L6</f>
        <v>9.195433846153847</v>
      </c>
      <c r="G9" s="92"/>
      <c r="H9" s="92"/>
      <c r="I9" s="595" t="s">
        <v>31</v>
      </c>
      <c r="J9" s="230"/>
      <c r="K9" s="230"/>
      <c r="L9" s="230"/>
      <c r="M9" s="230">
        <v>1</v>
      </c>
      <c r="N9" s="661">
        <f>Components!D392</f>
        <v>5.0320000000000004E-2</v>
      </c>
      <c r="O9" s="16">
        <f>N9*M9</f>
        <v>5.0320000000000004E-2</v>
      </c>
      <c r="T9" s="203" t="e">
        <f>[1]COMPONENTRY!G43</f>
        <v>#REF!</v>
      </c>
      <c r="U9" s="199"/>
      <c r="V9" s="199"/>
      <c r="W9" s="200">
        <v>3</v>
      </c>
      <c r="Y9" s="670"/>
      <c r="Z9" s="660"/>
      <c r="AA9" s="660"/>
      <c r="AB9" s="671"/>
      <c r="AC9" s="660"/>
      <c r="AD9" s="305"/>
      <c r="AE9" s="713"/>
      <c r="AF9" s="199"/>
      <c r="AG9" s="29"/>
      <c r="AM9" s="54">
        <v>1500</v>
      </c>
      <c r="AN9" s="773">
        <f>AK6</f>
        <v>1.22</v>
      </c>
      <c r="AP9" s="254">
        <v>2250</v>
      </c>
      <c r="AQ9" s="256"/>
      <c r="AR9" s="257">
        <v>0</v>
      </c>
      <c r="BA9" s="241" t="s">
        <v>42</v>
      </c>
      <c r="BB9" s="241" t="s">
        <v>43</v>
      </c>
      <c r="BC9" s="242">
        <v>1.9487999999999999</v>
      </c>
      <c r="BD9" s="243"/>
      <c r="BF9" s="796" t="s">
        <v>44</v>
      </c>
      <c r="BG9" s="797"/>
      <c r="BH9" s="797"/>
      <c r="BI9" s="797"/>
    </row>
    <row r="10" spans="1:62" ht="14.1" customHeight="1" thickBot="1">
      <c r="A10" s="26"/>
      <c r="B10" s="231" t="s">
        <v>45</v>
      </c>
      <c r="C10" s="221"/>
      <c r="D10" s="92"/>
      <c r="E10" s="92"/>
      <c r="F10" s="600">
        <f>'Fabric Categories'!M6</f>
        <v>11.225424</v>
      </c>
      <c r="G10" s="92"/>
      <c r="H10" s="92"/>
      <c r="I10" s="23" t="s">
        <v>36</v>
      </c>
      <c r="M10" s="1">
        <v>1</v>
      </c>
      <c r="N10" s="659">
        <f>Components!D389</f>
        <v>4.3200000000000002E-2</v>
      </c>
      <c r="O10" s="16">
        <f>N10*M10</f>
        <v>4.3200000000000002E-2</v>
      </c>
      <c r="P10" s="1" t="e">
        <f>'[1]Component Costs'!C327</f>
        <v>#REF!</v>
      </c>
      <c r="Q10" s="29" t="e">
        <f>P10-O10</f>
        <v>#REF!</v>
      </c>
      <c r="T10" s="204" t="s">
        <v>46</v>
      </c>
      <c r="U10" s="205"/>
      <c r="V10" s="205"/>
      <c r="W10" s="206">
        <f>SUM(W3:W9)</f>
        <v>11.005867200000001</v>
      </c>
      <c r="Y10" s="572"/>
      <c r="AB10" s="669"/>
      <c r="AG10" s="29"/>
      <c r="AM10" s="54">
        <v>1750</v>
      </c>
      <c r="AN10" s="773">
        <f>AK7</f>
        <v>1.5</v>
      </c>
      <c r="AP10" s="254">
        <v>2500</v>
      </c>
      <c r="AQ10" s="255"/>
      <c r="AR10" s="258">
        <v>0</v>
      </c>
      <c r="BA10" s="241" t="s">
        <v>47</v>
      </c>
      <c r="BB10" s="241" t="s">
        <v>48</v>
      </c>
      <c r="BC10" s="242">
        <v>2.1111999999999997</v>
      </c>
      <c r="BD10" s="243"/>
    </row>
    <row r="11" spans="1:62" ht="15" customHeight="1" thickBot="1">
      <c r="B11" s="231" t="s">
        <v>49</v>
      </c>
      <c r="C11" s="221"/>
      <c r="D11" s="92"/>
      <c r="E11" s="92"/>
      <c r="F11" s="600">
        <f>'Fabric Categories'!N6</f>
        <v>14.193621818181816</v>
      </c>
      <c r="G11" s="92"/>
      <c r="H11" s="92"/>
      <c r="I11" s="595" t="s">
        <v>41</v>
      </c>
      <c r="J11" s="230"/>
      <c r="K11" s="230"/>
      <c r="L11" s="230"/>
      <c r="M11" s="230">
        <v>1</v>
      </c>
      <c r="N11" s="233">
        <v>0.2</v>
      </c>
      <c r="O11" s="16">
        <f>N11*M11</f>
        <v>0.2</v>
      </c>
      <c r="Y11" s="672"/>
      <c r="Z11" s="3"/>
      <c r="AA11" s="3"/>
      <c r="AB11" s="673"/>
      <c r="AM11" s="54">
        <v>1750</v>
      </c>
      <c r="AN11" s="773">
        <f>AK7</f>
        <v>1.5</v>
      </c>
      <c r="AP11" s="259">
        <v>2750</v>
      </c>
      <c r="AQ11" s="260"/>
      <c r="AR11" s="261">
        <v>0</v>
      </c>
      <c r="BA11" s="241" t="s">
        <v>50</v>
      </c>
      <c r="BB11" s="241" t="s">
        <v>51</v>
      </c>
      <c r="BC11" s="244">
        <v>2.44</v>
      </c>
      <c r="BD11" s="243"/>
    </row>
    <row r="12" spans="1:62" ht="12.95" customHeight="1">
      <c r="B12" s="231" t="s">
        <v>52</v>
      </c>
      <c r="C12" s="221"/>
      <c r="D12" s="92"/>
      <c r="E12" s="92"/>
      <c r="F12" s="600">
        <f>'Fabric Categories'!O6</f>
        <v>19.220047999999998</v>
      </c>
      <c r="G12" s="92"/>
      <c r="H12" s="92"/>
      <c r="I12" s="595"/>
      <c r="J12" s="230"/>
      <c r="K12" s="230"/>
      <c r="L12" s="230"/>
      <c r="M12" s="230">
        <v>0</v>
      </c>
      <c r="N12" s="233">
        <v>0</v>
      </c>
      <c r="O12" s="16">
        <f t="shared" ref="O12" si="0">N12*M12</f>
        <v>0</v>
      </c>
      <c r="T12" s="192"/>
      <c r="U12" s="192"/>
      <c r="V12" s="192"/>
      <c r="W12" s="192"/>
      <c r="X12" s="192"/>
      <c r="Y12" s="572" t="s">
        <v>37</v>
      </c>
      <c r="Z12" s="199"/>
      <c r="AA12" s="199"/>
      <c r="AB12" s="668">
        <f>SUM(W3:W7)*0.1</f>
        <v>0.72780610909090915</v>
      </c>
      <c r="AM12" s="54">
        <v>2000</v>
      </c>
      <c r="AN12" s="773">
        <f>AK8</f>
        <v>1.61</v>
      </c>
      <c r="BA12" s="241" t="s">
        <v>55</v>
      </c>
      <c r="BB12" s="241" t="s">
        <v>56</v>
      </c>
      <c r="BC12" s="244">
        <v>2.85</v>
      </c>
      <c r="BD12" s="243"/>
    </row>
    <row r="13" spans="1:62" ht="12.95" customHeight="1">
      <c r="B13" s="231" t="s">
        <v>165</v>
      </c>
      <c r="C13" s="221"/>
      <c r="D13" s="92"/>
      <c r="E13" s="92"/>
      <c r="F13" s="600">
        <f>'Fabric Categories'!P6</f>
        <v>23.311573333333339</v>
      </c>
      <c r="G13" s="92"/>
      <c r="H13" s="92"/>
      <c r="I13" s="595"/>
      <c r="J13" s="230"/>
      <c r="K13" s="230"/>
      <c r="L13" s="230"/>
      <c r="M13" s="230"/>
      <c r="N13" s="233"/>
      <c r="O13" s="16"/>
      <c r="T13" s="192"/>
      <c r="U13" s="192"/>
      <c r="V13" s="192"/>
      <c r="W13" s="192"/>
      <c r="X13" s="192"/>
      <c r="Y13" s="674" t="e">
        <f>[1]COMPONENTRY!L43</f>
        <v>#REF!</v>
      </c>
      <c r="Z13" s="199"/>
      <c r="AA13" s="199"/>
      <c r="AB13" s="668">
        <v>3</v>
      </c>
      <c r="AF13" s="1" t="s">
        <v>15</v>
      </c>
      <c r="AI13" s="1">
        <v>0</v>
      </c>
      <c r="AK13" s="170"/>
      <c r="AM13" s="54">
        <v>2250</v>
      </c>
      <c r="AN13" s="773">
        <f>AK8</f>
        <v>1.61</v>
      </c>
      <c r="BA13" s="243"/>
      <c r="BB13" s="243"/>
      <c r="BC13" s="244"/>
      <c r="BD13" s="243"/>
    </row>
    <row r="14" spans="1:62" ht="12.95" customHeight="1">
      <c r="B14" s="231" t="s">
        <v>166</v>
      </c>
      <c r="C14" s="221"/>
      <c r="D14" s="92"/>
      <c r="E14" s="92"/>
      <c r="F14" s="600">
        <f>'Fabric Categories'!Q6</f>
        <v>27.658285714285711</v>
      </c>
      <c r="G14" s="92"/>
      <c r="H14" s="92"/>
      <c r="I14" s="595"/>
      <c r="J14" s="230"/>
      <c r="K14" s="230"/>
      <c r="L14" s="230"/>
      <c r="M14" s="230">
        <v>0</v>
      </c>
      <c r="N14" s="92">
        <v>0</v>
      </c>
      <c r="O14" s="16">
        <f>N14*M14</f>
        <v>0</v>
      </c>
      <c r="T14" s="192"/>
      <c r="U14" s="192"/>
      <c r="V14" s="192"/>
      <c r="W14" s="192"/>
      <c r="X14" s="192"/>
      <c r="Y14" s="573" t="s">
        <v>46</v>
      </c>
      <c r="Z14" s="675"/>
      <c r="AA14" s="675"/>
      <c r="AB14" s="676">
        <f>SUM(AB3:AB13)</f>
        <v>14.556860654545455</v>
      </c>
      <c r="AD14" s="3" t="s">
        <v>62</v>
      </c>
      <c r="AI14" s="3">
        <v>0</v>
      </c>
      <c r="AK14" s="170"/>
      <c r="AM14" s="54">
        <v>2250</v>
      </c>
      <c r="AN14" s="773">
        <f>AK8</f>
        <v>1.61</v>
      </c>
      <c r="BA14" s="243"/>
      <c r="BB14" s="243"/>
      <c r="BC14" s="244"/>
      <c r="BD14" s="243"/>
    </row>
    <row r="15" spans="1:62" ht="14.1" customHeight="1" thickBot="1">
      <c r="B15" s="235" t="s">
        <v>57</v>
      </c>
      <c r="C15" s="236"/>
      <c r="D15" s="237"/>
      <c r="E15" s="237"/>
      <c r="F15" s="238">
        <f>ROUND(W10,2)</f>
        <v>11.01</v>
      </c>
      <c r="G15" s="92"/>
      <c r="H15" s="92"/>
      <c r="I15" s="23" t="s">
        <v>59</v>
      </c>
      <c r="N15" s="27"/>
      <c r="O15" s="16">
        <f>SUM(O3:O14)*0.03</f>
        <v>0.18887039999999999</v>
      </c>
      <c r="T15" s="597"/>
      <c r="U15" s="192"/>
      <c r="V15" s="192"/>
      <c r="W15" s="598"/>
      <c r="X15" s="192"/>
      <c r="Y15" s="192"/>
      <c r="AE15" s="714" t="s">
        <v>71</v>
      </c>
      <c r="AF15" s="172"/>
      <c r="AG15" s="172"/>
      <c r="AH15" s="172"/>
      <c r="AI15" s="172"/>
      <c r="AJ15" s="171">
        <v>0</v>
      </c>
      <c r="AK15" s="3">
        <f>SUM(AJ15-N4)</f>
        <v>-0.6160000000000001</v>
      </c>
      <c r="BA15" s="848"/>
      <c r="BB15" s="848"/>
      <c r="BC15" s="170"/>
      <c r="BD15" s="784"/>
    </row>
    <row r="16" spans="1:62" ht="15" customHeight="1" thickTop="1" thickBot="1">
      <c r="B16" s="1" t="s">
        <v>58</v>
      </c>
      <c r="E16" s="3"/>
      <c r="F16" s="238">
        <f>AD3</f>
        <v>3.5509934545454538</v>
      </c>
      <c r="I16" s="42" t="e">
        <f>[1]COMPONENTRY!G46</f>
        <v>#REF!</v>
      </c>
      <c r="N16" s="27"/>
      <c r="O16" s="16">
        <v>12</v>
      </c>
      <c r="P16" s="40"/>
      <c r="Q16" s="192"/>
      <c r="R16" s="192"/>
      <c r="S16" s="192"/>
      <c r="T16" s="192"/>
      <c r="U16" s="192"/>
      <c r="V16" s="192"/>
      <c r="W16" s="192"/>
      <c r="X16" s="192"/>
      <c r="Y16" s="599"/>
      <c r="AE16" s="712" t="s">
        <v>76</v>
      </c>
      <c r="AK16" s="1">
        <v>0</v>
      </c>
      <c r="BA16" s="848"/>
      <c r="BB16" s="848"/>
      <c r="BC16" s="170"/>
      <c r="BD16" s="784"/>
    </row>
    <row r="17" spans="1:57" ht="24.75" thickTop="1" thickBot="1">
      <c r="E17" s="3"/>
      <c r="I17" s="33" t="s">
        <v>46</v>
      </c>
      <c r="J17" s="35"/>
      <c r="K17" s="35"/>
      <c r="L17" s="35"/>
      <c r="M17" s="35"/>
      <c r="N17" s="35"/>
      <c r="O17" s="45">
        <f>SUM(O3:O16)</f>
        <v>18.4845504</v>
      </c>
      <c r="AE17" s="712" t="s">
        <v>80</v>
      </c>
      <c r="AK17" s="1">
        <v>0</v>
      </c>
      <c r="AM17" s="1" t="s">
        <v>60</v>
      </c>
      <c r="AR17" s="1">
        <v>35</v>
      </c>
      <c r="AS17" s="249" t="s">
        <v>61</v>
      </c>
      <c r="AW17" s="169"/>
      <c r="AX17" s="169"/>
      <c r="AY17" s="169"/>
    </row>
    <row r="18" spans="1:57" ht="14.25">
      <c r="A18" s="43"/>
      <c r="B18" s="43"/>
      <c r="C18" s="44"/>
      <c r="E18" s="3"/>
      <c r="AS18" s="249"/>
      <c r="AW18" s="169"/>
      <c r="AX18" s="169"/>
      <c r="AY18" s="169"/>
    </row>
    <row r="19" spans="1:57" ht="29.1" customHeight="1">
      <c r="A19" s="43"/>
      <c r="B19" s="43"/>
      <c r="C19" s="50" t="s">
        <v>68</v>
      </c>
      <c r="D19" s="800" t="s">
        <v>816</v>
      </c>
      <c r="E19" s="800"/>
      <c r="F19" s="800"/>
      <c r="G19" s="800"/>
      <c r="H19" s="800"/>
      <c r="I19" s="800"/>
      <c r="J19" s="800"/>
      <c r="K19" s="800"/>
      <c r="L19" s="800"/>
      <c r="M19" s="800"/>
      <c r="N19" s="800"/>
      <c r="O19" s="800"/>
      <c r="P19" s="800"/>
      <c r="Q19" s="800"/>
      <c r="R19" s="191"/>
      <c r="S19" s="191"/>
      <c r="T19" s="191"/>
      <c r="U19" s="191"/>
      <c r="V19" s="191"/>
      <c r="AS19" s="786"/>
      <c r="AW19" s="180"/>
      <c r="AX19" s="695" t="s">
        <v>817</v>
      </c>
      <c r="AY19" s="65"/>
      <c r="AZ19" s="65"/>
      <c r="BB19" s="169"/>
      <c r="BC19" s="169"/>
      <c r="BD19" s="169"/>
      <c r="BE19" s="169"/>
    </row>
    <row r="20" spans="1:57" ht="20.100000000000001" customHeight="1" thickBot="1">
      <c r="A20" s="51" t="s">
        <v>75</v>
      </c>
      <c r="B20" s="52"/>
      <c r="C20" s="53">
        <f>AV1</f>
        <v>1.8</v>
      </c>
      <c r="D20" s="803" t="s">
        <v>35</v>
      </c>
      <c r="E20" s="803"/>
      <c r="F20" s="803"/>
      <c r="G20" s="803"/>
      <c r="H20" s="803"/>
      <c r="I20" s="803"/>
      <c r="J20" s="803"/>
      <c r="K20" s="803"/>
      <c r="L20" s="803"/>
      <c r="M20" s="803"/>
      <c r="N20" s="803"/>
      <c r="O20" s="803"/>
      <c r="P20" s="803"/>
      <c r="Q20" s="803"/>
      <c r="R20" s="803"/>
      <c r="S20" s="803"/>
      <c r="T20" s="179"/>
      <c r="U20" s="693"/>
      <c r="V20" s="179"/>
      <c r="W20" s="179"/>
      <c r="X20" s="179"/>
      <c r="Y20" s="65"/>
      <c r="Z20" s="65"/>
      <c r="AA20" s="65"/>
      <c r="AB20" s="65"/>
      <c r="AE20" s="715" t="s">
        <v>818</v>
      </c>
      <c r="AF20" s="1" t="s">
        <v>819</v>
      </c>
      <c r="AG20" s="709" t="s">
        <v>820</v>
      </c>
      <c r="AI20" s="1" t="s">
        <v>821</v>
      </c>
      <c r="AW20" s="181"/>
      <c r="AX20" s="696" t="s">
        <v>822</v>
      </c>
      <c r="AY20" s="1">
        <f>Components!D201</f>
        <v>0.34400000000000003</v>
      </c>
      <c r="AZ20" s="65"/>
      <c r="BD20" s="169"/>
      <c r="BE20" s="169"/>
    </row>
    <row r="21" spans="1:57" ht="20.100000000000001" customHeight="1" thickBot="1">
      <c r="A21" s="51"/>
      <c r="B21" s="52" t="s">
        <v>78</v>
      </c>
      <c r="C21" s="53">
        <v>1</v>
      </c>
      <c r="D21" s="833" t="s">
        <v>79</v>
      </c>
      <c r="E21" s="833"/>
      <c r="F21" s="833"/>
      <c r="G21" s="833"/>
      <c r="H21" s="833"/>
      <c r="I21" s="833"/>
      <c r="J21" s="833"/>
      <c r="K21" s="833"/>
      <c r="L21" s="833"/>
      <c r="M21" s="833"/>
      <c r="N21" s="833"/>
      <c r="O21" s="833"/>
      <c r="P21" s="833"/>
      <c r="Q21" s="833"/>
      <c r="R21" s="833"/>
      <c r="S21" s="833"/>
      <c r="T21" s="180"/>
      <c r="V21" s="180"/>
      <c r="W21" s="180"/>
      <c r="AB21" s="65"/>
      <c r="AE21" s="716" t="s">
        <v>823</v>
      </c>
      <c r="AF21" s="710">
        <f>Components!D201</f>
        <v>0.34400000000000003</v>
      </c>
      <c r="AG21" s="1">
        <f>AF21*$AE$1</f>
        <v>0.46440000000000009</v>
      </c>
      <c r="AH21" s="720">
        <f>AG21*2</f>
        <v>0.92880000000000018</v>
      </c>
      <c r="AI21" s="721">
        <f>AH21</f>
        <v>0.92880000000000018</v>
      </c>
      <c r="AJ21" s="1" t="s">
        <v>824</v>
      </c>
      <c r="AX21" s="697" t="s">
        <v>825</v>
      </c>
      <c r="AY21" s="1">
        <f>Components!D229</f>
        <v>4.6399999999999997</v>
      </c>
    </row>
    <row r="22" spans="1:57" ht="15" customHeight="1" thickBot="1">
      <c r="A22" s="54"/>
      <c r="B22" s="54"/>
      <c r="C22" s="55"/>
      <c r="D22" s="189">
        <v>600</v>
      </c>
      <c r="E22" s="189">
        <v>800</v>
      </c>
      <c r="F22" s="189">
        <v>1000</v>
      </c>
      <c r="G22" s="189">
        <v>1200</v>
      </c>
      <c r="H22" s="189">
        <v>1400</v>
      </c>
      <c r="I22" s="189">
        <v>1600</v>
      </c>
      <c r="J22" s="189">
        <v>1800</v>
      </c>
      <c r="K22" s="189">
        <v>2000</v>
      </c>
      <c r="L22" s="189">
        <v>2200</v>
      </c>
      <c r="M22" s="262">
        <v>2400</v>
      </c>
      <c r="N22" s="262">
        <v>2600</v>
      </c>
      <c r="O22" s="262">
        <v>2800</v>
      </c>
      <c r="P22" s="262">
        <v>3000</v>
      </c>
      <c r="Q22" s="263">
        <v>3200</v>
      </c>
      <c r="R22" s="263" t="s">
        <v>826</v>
      </c>
      <c r="S22" s="263" t="s">
        <v>827</v>
      </c>
      <c r="T22" s="181"/>
      <c r="V22" s="181"/>
      <c r="W22" s="181"/>
      <c r="AB22" s="65"/>
      <c r="AE22" s="716" t="s">
        <v>828</v>
      </c>
      <c r="AF22" s="710">
        <f>Components!D205</f>
        <v>0.43200000000000005</v>
      </c>
      <c r="AG22" s="1">
        <f t="shared" ref="AG22:AG74" si="1">AF22*$AE$1</f>
        <v>0.58320000000000005</v>
      </c>
      <c r="AH22" s="720">
        <f t="shared" ref="AH22:AH29" si="2">AG22*2</f>
        <v>1.1664000000000001</v>
      </c>
      <c r="AI22" s="721">
        <f t="shared" ref="AI22:AI23" si="3">AH22</f>
        <v>1.1664000000000001</v>
      </c>
      <c r="AJ22" s="1" t="s">
        <v>824</v>
      </c>
      <c r="AX22" s="697" t="s">
        <v>829</v>
      </c>
      <c r="AY22" s="1">
        <f>Components!D237</f>
        <v>2.536</v>
      </c>
    </row>
    <row r="23" spans="1:57" ht="15" customHeight="1" thickBot="1">
      <c r="A23" s="54">
        <v>500</v>
      </c>
      <c r="B23" s="802" t="s">
        <v>82</v>
      </c>
      <c r="C23" s="184">
        <v>600</v>
      </c>
      <c r="D23" s="601" t="e">
        <f>INT(((($F$7+$AN2)+(D$22/1000*$F$15)+((D$22+100)*($C23+400)/1000000*$F$8))*$C$21+$F$5)*$C$20)</f>
        <v>#REF!</v>
      </c>
      <c r="E23" s="601" t="e">
        <f t="shared" ref="E23:L23" si="4">INT(((($F$7+$AN2)+(E$22/1000*$F$15)+((E$22+100)*($C23+400)/1000000*$F$8))*$C$21+$F$5)*$C$20)</f>
        <v>#REF!</v>
      </c>
      <c r="F23" s="601" t="e">
        <f t="shared" si="4"/>
        <v>#REF!</v>
      </c>
      <c r="G23" s="601" t="e">
        <f t="shared" si="4"/>
        <v>#REF!</v>
      </c>
      <c r="H23" s="601" t="e">
        <f t="shared" si="4"/>
        <v>#REF!</v>
      </c>
      <c r="I23" s="601" t="e">
        <f t="shared" si="4"/>
        <v>#REF!</v>
      </c>
      <c r="J23" s="601" t="e">
        <f t="shared" si="4"/>
        <v>#REF!</v>
      </c>
      <c r="K23" s="601" t="e">
        <f t="shared" si="4"/>
        <v>#REF!</v>
      </c>
      <c r="L23" s="601" t="e">
        <f t="shared" si="4"/>
        <v>#REF!</v>
      </c>
      <c r="M23" s="267" t="e">
        <f>INT(((($F$7+$AN2)+(M$22/1000*$AB$14)+((M$22+100)*($C23+400)/1000000*$F$8))*$C$21+$F$5)*$C$20)</f>
        <v>#REF!</v>
      </c>
      <c r="N23" s="267" t="e">
        <f t="shared" ref="N23:Q23" si="5">INT(((($F$7+$AN2)+(N$22/1000*$AB$14)+((N$22+100)*($C23+400)/1000000*$F$8))*$C$21+$F$5)*$C$20)</f>
        <v>#REF!</v>
      </c>
      <c r="O23" s="267" t="e">
        <f t="shared" si="5"/>
        <v>#REF!</v>
      </c>
      <c r="P23" s="267" t="e">
        <f t="shared" si="5"/>
        <v>#REF!</v>
      </c>
      <c r="Q23" s="267" t="e">
        <f t="shared" si="5"/>
        <v>#REF!</v>
      </c>
      <c r="R23" s="185">
        <f>AI67</f>
        <v>-0.65879999999999994</v>
      </c>
      <c r="S23" s="185">
        <f>AI59</f>
        <v>1.1016000000000004</v>
      </c>
      <c r="T23" s="185"/>
      <c r="V23" s="188"/>
      <c r="W23" s="178"/>
      <c r="AE23" s="716" t="s">
        <v>830</v>
      </c>
      <c r="AF23" s="710">
        <f>Components!D207</f>
        <v>0.59199999999999997</v>
      </c>
      <c r="AG23" s="1">
        <f>AF23*$AE$1</f>
        <v>0.79920000000000002</v>
      </c>
      <c r="AH23" s="720">
        <f t="shared" si="2"/>
        <v>1.5984</v>
      </c>
      <c r="AI23" s="721">
        <f t="shared" si="3"/>
        <v>1.5984</v>
      </c>
      <c r="AJ23" s="1" t="s">
        <v>824</v>
      </c>
      <c r="AX23" s="697" t="s">
        <v>831</v>
      </c>
      <c r="BC23" s="65"/>
    </row>
    <row r="24" spans="1:57" ht="15" customHeight="1" thickBot="1">
      <c r="A24" s="54">
        <v>500</v>
      </c>
      <c r="B24" s="802"/>
      <c r="C24" s="184">
        <v>800</v>
      </c>
      <c r="D24" s="601" t="e">
        <f t="shared" ref="D24:L34" si="6">INT(((($F$7+$AN3)+(D$22/1000*$F$15)+((D$22+100)*($C24+400)/1000000*$F$8))*$C$21+$F$5)*$C$20)</f>
        <v>#REF!</v>
      </c>
      <c r="E24" s="601" t="e">
        <f t="shared" si="6"/>
        <v>#REF!</v>
      </c>
      <c r="F24" s="601" t="e">
        <f>INT(((($F$7+$AN3)+(F$22/1000*$F$15)+((F$22+100)*($C24+400)/1000000*$F$8))*$C$21+$F$5)*$C$20)</f>
        <v>#REF!</v>
      </c>
      <c r="G24" s="601" t="e">
        <f t="shared" si="6"/>
        <v>#REF!</v>
      </c>
      <c r="H24" s="601" t="e">
        <f t="shared" si="6"/>
        <v>#REF!</v>
      </c>
      <c r="I24" s="601" t="e">
        <f t="shared" si="6"/>
        <v>#REF!</v>
      </c>
      <c r="J24" s="601" t="e">
        <f t="shared" si="6"/>
        <v>#REF!</v>
      </c>
      <c r="K24" s="601" t="e">
        <f t="shared" si="6"/>
        <v>#REF!</v>
      </c>
      <c r="L24" s="601" t="e">
        <f t="shared" si="6"/>
        <v>#REF!</v>
      </c>
      <c r="M24" s="267" t="e">
        <f t="shared" ref="M24:Q24" si="7">INT(((($F$7+$AN3)+(M$22/1000*$AB$14)+((M$22+100)*($C24+400)/1000000*$F$8))*$C$21+$F$5)*$C$20)</f>
        <v>#REF!</v>
      </c>
      <c r="N24" s="267" t="e">
        <f t="shared" si="7"/>
        <v>#REF!</v>
      </c>
      <c r="O24" s="267" t="e">
        <f t="shared" si="7"/>
        <v>#REF!</v>
      </c>
      <c r="P24" s="267" t="e">
        <f t="shared" si="7"/>
        <v>#REF!</v>
      </c>
      <c r="Q24" s="267" t="e">
        <f t="shared" si="7"/>
        <v>#REF!</v>
      </c>
      <c r="R24" s="185">
        <f>AI67</f>
        <v>-0.65879999999999994</v>
      </c>
      <c r="S24" s="185">
        <f>AI59</f>
        <v>1.1016000000000004</v>
      </c>
      <c r="T24" s="185"/>
      <c r="V24" s="188"/>
      <c r="W24" s="65"/>
      <c r="AE24" s="716" t="s">
        <v>832</v>
      </c>
      <c r="AF24" s="710">
        <f>Components!D237</f>
        <v>2.536</v>
      </c>
      <c r="AG24" s="1">
        <f t="shared" si="1"/>
        <v>3.4236000000000004</v>
      </c>
      <c r="AH24" s="720">
        <f>AG24</f>
        <v>3.4236000000000004</v>
      </c>
      <c r="AI24" s="721">
        <f>AH24</f>
        <v>3.4236000000000004</v>
      </c>
      <c r="AJ24" s="1" t="s">
        <v>824</v>
      </c>
      <c r="AX24" s="697" t="s">
        <v>833</v>
      </c>
      <c r="AY24" s="1">
        <f>Components!D211</f>
        <v>0.99199999999999999</v>
      </c>
      <c r="AZ24" s="24">
        <f>AY24-N5</f>
        <v>0.45599999999999996</v>
      </c>
      <c r="BC24" s="65"/>
    </row>
    <row r="25" spans="1:57" ht="15" customHeight="1" thickBot="1">
      <c r="A25" s="54">
        <v>750</v>
      </c>
      <c r="B25" s="802"/>
      <c r="C25" s="184">
        <v>1000</v>
      </c>
      <c r="D25" s="601" t="e">
        <f t="shared" si="6"/>
        <v>#REF!</v>
      </c>
      <c r="E25" s="601" t="e">
        <f>INT(((($F$7+$AN4)+(E$22/1000*$F$15)+((E$22+100)*($C25+400)/1000000*$F$8))*$C$21+$F$5)*$C$20)</f>
        <v>#REF!</v>
      </c>
      <c r="F25" s="601" t="e">
        <f t="shared" si="6"/>
        <v>#REF!</v>
      </c>
      <c r="G25" s="601" t="e">
        <f t="shared" si="6"/>
        <v>#REF!</v>
      </c>
      <c r="H25" s="601" t="e">
        <f>INT(((($F$7+$AN4)+(H$22/1000*$F$15)+((H$22+100)*($C25+400)/1000000*$F$8))*$C$21+$F$5)*$C$20)</f>
        <v>#REF!</v>
      </c>
      <c r="I25" s="601" t="e">
        <f t="shared" si="6"/>
        <v>#REF!</v>
      </c>
      <c r="J25" s="601" t="e">
        <f t="shared" si="6"/>
        <v>#REF!</v>
      </c>
      <c r="K25" s="601" t="e">
        <f t="shared" si="6"/>
        <v>#REF!</v>
      </c>
      <c r="L25" s="601" t="e">
        <f t="shared" si="6"/>
        <v>#REF!</v>
      </c>
      <c r="M25" s="267" t="e">
        <f t="shared" ref="M25:Q25" si="8">INT(((($F$7+$AN4)+(M$22/1000*$AB$14)+((M$22+100)*($C25+400)/1000000*$F$8))*$C$21+$F$5)*$C$20)</f>
        <v>#REF!</v>
      </c>
      <c r="N25" s="267" t="e">
        <f t="shared" si="8"/>
        <v>#REF!</v>
      </c>
      <c r="O25" s="267" t="e">
        <f t="shared" si="8"/>
        <v>#REF!</v>
      </c>
      <c r="P25" s="267" t="e">
        <f t="shared" si="8"/>
        <v>#REF!</v>
      </c>
      <c r="Q25" s="267" t="e">
        <f t="shared" si="8"/>
        <v>#REF!</v>
      </c>
      <c r="R25" s="185">
        <v>0</v>
      </c>
      <c r="S25" s="185">
        <f>AI60</f>
        <v>1.1016000000000004</v>
      </c>
      <c r="T25" s="185"/>
      <c r="V25" s="188"/>
      <c r="W25" s="178"/>
      <c r="AE25" s="716" t="s">
        <v>834</v>
      </c>
      <c r="AF25" s="710">
        <f>Components!D200</f>
        <v>0.53600000000000003</v>
      </c>
      <c r="AG25" s="1">
        <f t="shared" si="1"/>
        <v>0.72360000000000013</v>
      </c>
      <c r="AH25" s="720">
        <f>AG25</f>
        <v>0.72360000000000013</v>
      </c>
      <c r="AI25" s="722" t="s">
        <v>835</v>
      </c>
      <c r="AX25" s="793" t="s">
        <v>836</v>
      </c>
      <c r="AY25" s="1">
        <f>Components!D224</f>
        <v>9.4960000000000004</v>
      </c>
      <c r="AZ25" s="1">
        <f>AY25-(N4*2)</f>
        <v>8.2639999999999993</v>
      </c>
      <c r="BC25" s="65"/>
    </row>
    <row r="26" spans="1:57" ht="15" customHeight="1" thickBot="1">
      <c r="A26" s="54">
        <v>1000</v>
      </c>
      <c r="B26" s="802"/>
      <c r="C26" s="184">
        <v>1200</v>
      </c>
      <c r="D26" s="601" t="e">
        <f t="shared" si="6"/>
        <v>#REF!</v>
      </c>
      <c r="E26" s="601" t="e">
        <f t="shared" si="6"/>
        <v>#REF!</v>
      </c>
      <c r="F26" s="601" t="e">
        <f>INT(((($F$7+$AN5)+(F$22/1000*$F$15)+((F$22+100)*($C26+400)/1000000*$F$8))*$C$21+$F$5)*$C$20)</f>
        <v>#REF!</v>
      </c>
      <c r="G26" s="601" t="e">
        <f t="shared" si="6"/>
        <v>#REF!</v>
      </c>
      <c r="H26" s="601" t="e">
        <f t="shared" si="6"/>
        <v>#REF!</v>
      </c>
      <c r="I26" s="601" t="e">
        <f t="shared" si="6"/>
        <v>#REF!</v>
      </c>
      <c r="J26" s="601" t="e">
        <f t="shared" si="6"/>
        <v>#REF!</v>
      </c>
      <c r="K26" s="601" t="e">
        <f t="shared" si="6"/>
        <v>#REF!</v>
      </c>
      <c r="L26" s="601" t="e">
        <f>INT(((($F$7+$AN5)+(L$22/1000*$F$15)+((L$22+100)*($C26+400)/1000000*$F$8))*$C$21+$F$5)*$C$20)</f>
        <v>#REF!</v>
      </c>
      <c r="M26" s="267" t="e">
        <f t="shared" ref="M26:Q26" si="9">INT(((($F$7+$AN5)+(M$22/1000*$AB$14)+((M$22+100)*($C26+400)/1000000*$F$8))*$C$21+$F$5)*$C$20)</f>
        <v>#REF!</v>
      </c>
      <c r="N26" s="267" t="e">
        <f t="shared" si="9"/>
        <v>#REF!</v>
      </c>
      <c r="O26" s="267" t="e">
        <f t="shared" si="9"/>
        <v>#REF!</v>
      </c>
      <c r="P26" s="267" t="e">
        <f t="shared" si="9"/>
        <v>#REF!</v>
      </c>
      <c r="Q26" s="267" t="e">
        <f t="shared" si="9"/>
        <v>#REF!</v>
      </c>
      <c r="R26" s="185">
        <v>0</v>
      </c>
      <c r="S26" s="185">
        <f>AI61</f>
        <v>2.0088000000000004</v>
      </c>
      <c r="T26" s="185"/>
      <c r="V26" s="188"/>
      <c r="W26" s="65"/>
      <c r="AE26" s="716" t="s">
        <v>837</v>
      </c>
      <c r="AF26" s="710">
        <f>Components!D204</f>
        <v>0.68</v>
      </c>
      <c r="AG26" s="1">
        <f t="shared" si="1"/>
        <v>0.91800000000000015</v>
      </c>
      <c r="AH26" s="720">
        <f t="shared" si="2"/>
        <v>1.8360000000000003</v>
      </c>
      <c r="AI26" s="723">
        <f>AH26-AH25</f>
        <v>1.1124000000000001</v>
      </c>
      <c r="AJ26" s="1" t="s">
        <v>838</v>
      </c>
      <c r="AX26" s="697" t="s">
        <v>839</v>
      </c>
      <c r="AY26" s="1">
        <f>Components!D231</f>
        <v>2.9920000000000004</v>
      </c>
      <c r="BC26" s="65"/>
    </row>
    <row r="27" spans="1:57" ht="15" customHeight="1" thickBot="1">
      <c r="A27" s="54">
        <v>1000</v>
      </c>
      <c r="B27" s="802"/>
      <c r="C27" s="184">
        <v>1400</v>
      </c>
      <c r="D27" s="601" t="e">
        <f t="shared" si="6"/>
        <v>#REF!</v>
      </c>
      <c r="E27" s="601" t="e">
        <f t="shared" si="6"/>
        <v>#REF!</v>
      </c>
      <c r="F27" s="601" t="e">
        <f t="shared" si="6"/>
        <v>#REF!</v>
      </c>
      <c r="G27" s="601" t="e">
        <f t="shared" si="6"/>
        <v>#REF!</v>
      </c>
      <c r="H27" s="601" t="e">
        <f t="shared" si="6"/>
        <v>#REF!</v>
      </c>
      <c r="I27" s="601" t="e">
        <f t="shared" si="6"/>
        <v>#REF!</v>
      </c>
      <c r="J27" s="601" t="e">
        <f t="shared" si="6"/>
        <v>#REF!</v>
      </c>
      <c r="K27" s="601" t="e">
        <f t="shared" si="6"/>
        <v>#REF!</v>
      </c>
      <c r="L27" s="601" t="e">
        <f t="shared" si="6"/>
        <v>#REF!</v>
      </c>
      <c r="M27" s="267" t="e">
        <f t="shared" ref="M27:Q27" si="10">INT(((($F$7+$AN6)+(M$22/1000*$AB$14)+((M$22+100)*($C27+400)/1000000*$F$8))*$C$21+$F$5)*$C$20)</f>
        <v>#REF!</v>
      </c>
      <c r="N27" s="267" t="e">
        <f t="shared" si="10"/>
        <v>#REF!</v>
      </c>
      <c r="O27" s="267" t="e">
        <f t="shared" si="10"/>
        <v>#REF!</v>
      </c>
      <c r="P27" s="267" t="e">
        <f t="shared" si="10"/>
        <v>#REF!</v>
      </c>
      <c r="Q27" s="267" t="e">
        <f t="shared" si="10"/>
        <v>#REF!</v>
      </c>
      <c r="R27" s="185">
        <v>0</v>
      </c>
      <c r="S27" s="185">
        <f>AI61</f>
        <v>2.0088000000000004</v>
      </c>
      <c r="T27" s="185"/>
      <c r="V27" s="188"/>
      <c r="W27" s="65"/>
      <c r="AE27" s="716" t="s">
        <v>840</v>
      </c>
      <c r="AF27" s="710">
        <f>Components!D206</f>
        <v>1.08</v>
      </c>
      <c r="AG27" s="1">
        <f t="shared" si="1"/>
        <v>1.4580000000000002</v>
      </c>
      <c r="AH27" s="720">
        <f t="shared" si="2"/>
        <v>2.9160000000000004</v>
      </c>
      <c r="AI27" s="723">
        <f>AH27-AH25</f>
        <v>2.1924000000000001</v>
      </c>
      <c r="AJ27" s="1" t="s">
        <v>838</v>
      </c>
      <c r="AY27" s="697" t="s">
        <v>841</v>
      </c>
    </row>
    <row r="28" spans="1:57" ht="15" customHeight="1" thickBot="1">
      <c r="A28" s="54">
        <v>1250</v>
      </c>
      <c r="B28" s="802"/>
      <c r="C28" s="184">
        <v>1600</v>
      </c>
      <c r="D28" s="601" t="e">
        <f t="shared" si="6"/>
        <v>#REF!</v>
      </c>
      <c r="E28" s="601" t="e">
        <f t="shared" si="6"/>
        <v>#REF!</v>
      </c>
      <c r="F28" s="601" t="e">
        <f t="shared" si="6"/>
        <v>#REF!</v>
      </c>
      <c r="G28" s="601" t="e">
        <f t="shared" si="6"/>
        <v>#REF!</v>
      </c>
      <c r="H28" s="601" t="e">
        <f t="shared" si="6"/>
        <v>#REF!</v>
      </c>
      <c r="I28" s="601" t="e">
        <f t="shared" si="6"/>
        <v>#REF!</v>
      </c>
      <c r="J28" s="601" t="e">
        <f>INT(((($F$7+$AN7)+(J$22/1000*$F$15)+((J$22+100)*($C28+400)/1000000*$F$8))*$C$21+$F$5)*$C$20)</f>
        <v>#REF!</v>
      </c>
      <c r="K28" s="601" t="e">
        <f t="shared" si="6"/>
        <v>#REF!</v>
      </c>
      <c r="L28" s="601" t="e">
        <f t="shared" si="6"/>
        <v>#REF!</v>
      </c>
      <c r="M28" s="267" t="e">
        <f t="shared" ref="M28:Q28" si="11">INT(((($F$7+$AN7)+(M$22/1000*$AB$14)+((M$22+100)*($C28+400)/1000000*$F$8))*$C$21+$F$5)*$C$20)</f>
        <v>#REF!</v>
      </c>
      <c r="N28" s="267" t="e">
        <f t="shared" si="11"/>
        <v>#REF!</v>
      </c>
      <c r="O28" s="267" t="e">
        <f t="shared" si="11"/>
        <v>#REF!</v>
      </c>
      <c r="P28" s="267" t="e">
        <f t="shared" si="11"/>
        <v>#REF!</v>
      </c>
      <c r="Q28" s="267" t="e">
        <f t="shared" si="11"/>
        <v>#REF!</v>
      </c>
      <c r="R28" s="185">
        <v>0</v>
      </c>
      <c r="S28" s="185">
        <f>AI62</f>
        <v>2.9376000000000007</v>
      </c>
      <c r="T28" s="185"/>
      <c r="U28" s="694"/>
      <c r="V28" s="188"/>
      <c r="W28" s="65"/>
      <c r="AE28" s="716" t="s">
        <v>842</v>
      </c>
      <c r="AF28" s="710">
        <f>Components!D229</f>
        <v>4.6399999999999997</v>
      </c>
      <c r="AG28" s="1">
        <f t="shared" si="1"/>
        <v>6.2640000000000002</v>
      </c>
      <c r="AH28" s="720">
        <f>AG28*1</f>
        <v>6.2640000000000002</v>
      </c>
      <c r="AI28" s="723">
        <f>AH28-AH25</f>
        <v>5.5404</v>
      </c>
      <c r="AJ28" s="1" t="s">
        <v>838</v>
      </c>
      <c r="AU28"/>
      <c r="AV28"/>
      <c r="AW28"/>
      <c r="AY28" s="697" t="s">
        <v>843</v>
      </c>
      <c r="AZ28"/>
      <c r="BA28"/>
    </row>
    <row r="29" spans="1:57" ht="15" customHeight="1" thickBot="1">
      <c r="A29" s="54">
        <v>1250</v>
      </c>
      <c r="B29" s="802"/>
      <c r="C29" s="184">
        <v>1800</v>
      </c>
      <c r="D29" s="601" t="e">
        <f t="shared" si="6"/>
        <v>#REF!</v>
      </c>
      <c r="E29" s="601" t="e">
        <f t="shared" si="6"/>
        <v>#REF!</v>
      </c>
      <c r="F29" s="601" t="e">
        <f t="shared" si="6"/>
        <v>#REF!</v>
      </c>
      <c r="G29" s="601" t="e">
        <f t="shared" si="6"/>
        <v>#REF!</v>
      </c>
      <c r="H29" s="601" t="e">
        <f t="shared" si="6"/>
        <v>#REF!</v>
      </c>
      <c r="I29" s="601" t="e">
        <f t="shared" si="6"/>
        <v>#REF!</v>
      </c>
      <c r="J29" s="601" t="e">
        <f t="shared" si="6"/>
        <v>#REF!</v>
      </c>
      <c r="K29" s="601" t="e">
        <f t="shared" si="6"/>
        <v>#REF!</v>
      </c>
      <c r="L29" s="601" t="e">
        <f t="shared" si="6"/>
        <v>#REF!</v>
      </c>
      <c r="M29" s="267" t="e">
        <f t="shared" ref="M29:Q29" si="12">INT(((($F$7+$AN8)+(M$22/1000*$AB$14)+((M$22+100)*($C29+400)/1000000*$F$8))*$C$21+$F$5)*$C$20)</f>
        <v>#REF!</v>
      </c>
      <c r="N29" s="267" t="e">
        <f t="shared" si="12"/>
        <v>#REF!</v>
      </c>
      <c r="O29" s="267" t="e">
        <f>INT(((($F$7+$AN8)+(O$22/1000*$AB$14)+((O$22+100)*($C29+400)/1000000*$F$8))*$C$21+$F$5)*$C$20)</f>
        <v>#REF!</v>
      </c>
      <c r="P29" s="267" t="e">
        <f t="shared" si="12"/>
        <v>#REF!</v>
      </c>
      <c r="Q29" s="267" t="e">
        <f t="shared" si="12"/>
        <v>#REF!</v>
      </c>
      <c r="R29" s="185">
        <v>0</v>
      </c>
      <c r="S29" s="185">
        <f>AI62</f>
        <v>2.9376000000000007</v>
      </c>
      <c r="T29" s="185"/>
      <c r="U29" s="694"/>
      <c r="V29" s="188"/>
      <c r="W29" s="65"/>
      <c r="AE29" s="716" t="s">
        <v>844</v>
      </c>
      <c r="AF29" s="710">
        <f>Components!D214</f>
        <v>0.82</v>
      </c>
      <c r="AG29" s="1">
        <f t="shared" si="1"/>
        <v>1.107</v>
      </c>
      <c r="AH29" s="720">
        <f t="shared" si="2"/>
        <v>2.214</v>
      </c>
      <c r="AI29" s="723">
        <f>AH29-AH25</f>
        <v>1.4903999999999997</v>
      </c>
      <c r="AJ29" s="1" t="s">
        <v>838</v>
      </c>
      <c r="AU29"/>
      <c r="AV29"/>
      <c r="AW29"/>
      <c r="AX29" s="697" t="s">
        <v>839</v>
      </c>
      <c r="AY29"/>
      <c r="AZ29"/>
      <c r="BA29"/>
    </row>
    <row r="30" spans="1:57" ht="15" customHeight="1" thickBot="1">
      <c r="A30" s="54">
        <v>1500</v>
      </c>
      <c r="B30" s="802"/>
      <c r="C30" s="184">
        <v>2000</v>
      </c>
      <c r="D30" s="601" t="e">
        <f t="shared" si="6"/>
        <v>#REF!</v>
      </c>
      <c r="E30" s="601" t="e">
        <f t="shared" si="6"/>
        <v>#REF!</v>
      </c>
      <c r="F30" s="601" t="e">
        <f t="shared" si="6"/>
        <v>#REF!</v>
      </c>
      <c r="G30" s="601" t="e">
        <f t="shared" si="6"/>
        <v>#REF!</v>
      </c>
      <c r="H30" s="601" t="e">
        <f t="shared" si="6"/>
        <v>#REF!</v>
      </c>
      <c r="I30" s="601" t="e">
        <f t="shared" si="6"/>
        <v>#REF!</v>
      </c>
      <c r="J30" s="601" t="e">
        <f t="shared" si="6"/>
        <v>#REF!</v>
      </c>
      <c r="K30" s="601" t="e">
        <f t="shared" si="6"/>
        <v>#REF!</v>
      </c>
      <c r="L30" s="601" t="e">
        <f t="shared" si="6"/>
        <v>#REF!</v>
      </c>
      <c r="M30" s="267" t="e">
        <f t="shared" ref="M30:Q30" si="13">INT(((($F$7+$AN9)+(M$22/1000*$AB$14)+((M$22+100)*($C30+400)/1000000*$F$8))*$C$21+$F$5)*$C$20)</f>
        <v>#REF!</v>
      </c>
      <c r="N30" s="267" t="e">
        <f t="shared" si="13"/>
        <v>#REF!</v>
      </c>
      <c r="O30" s="267" t="e">
        <f t="shared" si="13"/>
        <v>#REF!</v>
      </c>
      <c r="P30" s="267" t="e">
        <f t="shared" si="13"/>
        <v>#REF!</v>
      </c>
      <c r="Q30" s="267" t="e">
        <f t="shared" si="13"/>
        <v>#REF!</v>
      </c>
      <c r="R30" s="185">
        <v>0</v>
      </c>
      <c r="S30" s="185">
        <f>AI63</f>
        <v>3.8448000000000002</v>
      </c>
      <c r="T30" s="185"/>
      <c r="U30" s="694"/>
      <c r="V30" s="188"/>
      <c r="W30" s="65"/>
      <c r="AE30" s="716" t="s">
        <v>845</v>
      </c>
      <c r="AF30" s="710"/>
      <c r="AG30" s="1">
        <f t="shared" si="1"/>
        <v>0</v>
      </c>
      <c r="AH30" s="720"/>
      <c r="AI30" s="722"/>
      <c r="AU30"/>
      <c r="AV30"/>
      <c r="AW30"/>
      <c r="AX30"/>
      <c r="AY30"/>
      <c r="AZ30"/>
      <c r="BA30"/>
    </row>
    <row r="31" spans="1:57" ht="15" customHeight="1" thickBot="1">
      <c r="A31" s="54">
        <v>1750</v>
      </c>
      <c r="B31" s="802"/>
      <c r="C31" s="184">
        <v>2200</v>
      </c>
      <c r="D31" s="601" t="e">
        <f t="shared" si="6"/>
        <v>#REF!</v>
      </c>
      <c r="E31" s="601" t="e">
        <f t="shared" si="6"/>
        <v>#REF!</v>
      </c>
      <c r="F31" s="601" t="e">
        <f t="shared" si="6"/>
        <v>#REF!</v>
      </c>
      <c r="G31" s="601" t="e">
        <f t="shared" si="6"/>
        <v>#REF!</v>
      </c>
      <c r="H31" s="601" t="e">
        <f t="shared" si="6"/>
        <v>#REF!</v>
      </c>
      <c r="I31" s="601" t="e">
        <f t="shared" si="6"/>
        <v>#REF!</v>
      </c>
      <c r="J31" s="601" t="e">
        <f t="shared" si="6"/>
        <v>#REF!</v>
      </c>
      <c r="K31" s="601" t="e">
        <f t="shared" si="6"/>
        <v>#REF!</v>
      </c>
      <c r="L31" s="601" t="e">
        <f t="shared" si="6"/>
        <v>#REF!</v>
      </c>
      <c r="M31" s="267" t="e">
        <f t="shared" ref="M31:Q31" si="14">INT(((($F$7+$AN10)+(M$22/1000*$AB$14)+((M$22+100)*($C31+400)/1000000*$F$8))*$C$21+$F$5)*$C$20)</f>
        <v>#REF!</v>
      </c>
      <c r="N31" s="267" t="e">
        <f t="shared" si="14"/>
        <v>#REF!</v>
      </c>
      <c r="O31" s="267" t="e">
        <f t="shared" si="14"/>
        <v>#REF!</v>
      </c>
      <c r="P31" s="267" t="e">
        <f t="shared" si="14"/>
        <v>#REF!</v>
      </c>
      <c r="Q31" s="267" t="e">
        <f t="shared" si="14"/>
        <v>#REF!</v>
      </c>
      <c r="R31" s="185">
        <v>0</v>
      </c>
      <c r="S31" s="185">
        <f>AI64</f>
        <v>4.8168000000000015</v>
      </c>
      <c r="T31" s="185"/>
      <c r="U31" s="694"/>
      <c r="V31" s="188"/>
      <c r="W31" s="65"/>
      <c r="AE31" s="716" t="s">
        <v>846</v>
      </c>
      <c r="AF31" s="710">
        <f>Components!D208</f>
        <v>0.99199999999999999</v>
      </c>
      <c r="AG31" s="1">
        <f t="shared" si="1"/>
        <v>1.3392000000000002</v>
      </c>
      <c r="AH31" s="720">
        <f>AG31</f>
        <v>1.3392000000000002</v>
      </c>
      <c r="AI31" s="723">
        <f>AH31-$AH$25</f>
        <v>0.61560000000000004</v>
      </c>
      <c r="AJ31" s="1" t="s">
        <v>847</v>
      </c>
      <c r="BD31"/>
      <c r="BE31"/>
    </row>
    <row r="32" spans="1:57" ht="15" customHeight="1" thickBot="1">
      <c r="A32" s="54">
        <v>1750</v>
      </c>
      <c r="B32" s="802"/>
      <c r="C32" s="184">
        <v>2400</v>
      </c>
      <c r="D32" s="601" t="e">
        <f t="shared" si="6"/>
        <v>#REF!</v>
      </c>
      <c r="E32" s="601" t="e">
        <f t="shared" si="6"/>
        <v>#REF!</v>
      </c>
      <c r="F32" s="601" t="e">
        <f t="shared" si="6"/>
        <v>#REF!</v>
      </c>
      <c r="G32" s="601" t="e">
        <f t="shared" si="6"/>
        <v>#REF!</v>
      </c>
      <c r="H32" s="601" t="e">
        <f t="shared" si="6"/>
        <v>#REF!</v>
      </c>
      <c r="I32" s="601" t="e">
        <f t="shared" si="6"/>
        <v>#REF!</v>
      </c>
      <c r="J32" s="601" t="e">
        <f t="shared" si="6"/>
        <v>#REF!</v>
      </c>
      <c r="K32" s="601" t="e">
        <f t="shared" si="6"/>
        <v>#REF!</v>
      </c>
      <c r="L32" s="601" t="e">
        <f t="shared" si="6"/>
        <v>#REF!</v>
      </c>
      <c r="M32" s="267" t="e">
        <f t="shared" ref="M32:Q32" si="15">INT(((($F$7+$AN11)+(M$22/1000*$AB$14)+((M$22+100)*($C32+400)/1000000*$F$8))*$C$21+$F$5)*$C$20)</f>
        <v>#REF!</v>
      </c>
      <c r="N32" s="267" t="e">
        <f t="shared" si="15"/>
        <v>#REF!</v>
      </c>
      <c r="O32" s="267" t="e">
        <f t="shared" si="15"/>
        <v>#REF!</v>
      </c>
      <c r="P32" s="267" t="e">
        <f t="shared" si="15"/>
        <v>#REF!</v>
      </c>
      <c r="Q32" s="267" t="e">
        <f t="shared" si="15"/>
        <v>#REF!</v>
      </c>
      <c r="R32" s="185">
        <v>0</v>
      </c>
      <c r="S32" s="185">
        <f>AI64</f>
        <v>4.8168000000000015</v>
      </c>
      <c r="T32" s="185"/>
      <c r="U32" s="694"/>
      <c r="V32" s="188"/>
      <c r="AE32" s="716" t="s">
        <v>848</v>
      </c>
      <c r="AF32" s="710">
        <f>Components!D222</f>
        <v>1.2960000000000003</v>
      </c>
      <c r="AG32" s="1">
        <f>AF32*$AE$1</f>
        <v>1.7496000000000005</v>
      </c>
      <c r="AH32" s="720">
        <f t="shared" ref="AH32:AH35" si="16">AG32</f>
        <v>1.7496000000000005</v>
      </c>
      <c r="AI32" s="723">
        <f t="shared" ref="AI32:AI35" si="17">AH32-$AH$25</f>
        <v>1.0260000000000002</v>
      </c>
      <c r="AJ32" s="1" t="s">
        <v>847</v>
      </c>
      <c r="BE32"/>
    </row>
    <row r="33" spans="1:57" ht="15" customHeight="1" thickBot="1">
      <c r="A33" s="54">
        <v>2000</v>
      </c>
      <c r="B33" s="802"/>
      <c r="C33" s="184">
        <v>2600</v>
      </c>
      <c r="D33" s="601" t="e">
        <f t="shared" si="6"/>
        <v>#REF!</v>
      </c>
      <c r="E33" s="601" t="e">
        <f t="shared" si="6"/>
        <v>#REF!</v>
      </c>
      <c r="F33" s="601" t="e">
        <f t="shared" si="6"/>
        <v>#REF!</v>
      </c>
      <c r="G33" s="601" t="e">
        <f t="shared" si="6"/>
        <v>#REF!</v>
      </c>
      <c r="H33" s="601" t="e">
        <f t="shared" si="6"/>
        <v>#REF!</v>
      </c>
      <c r="I33" s="601" t="e">
        <f t="shared" si="6"/>
        <v>#REF!</v>
      </c>
      <c r="J33" s="601" t="e">
        <f t="shared" si="6"/>
        <v>#REF!</v>
      </c>
      <c r="K33" s="601" t="e">
        <f t="shared" si="6"/>
        <v>#REF!</v>
      </c>
      <c r="L33" s="601" t="e">
        <f t="shared" si="6"/>
        <v>#REF!</v>
      </c>
      <c r="M33" s="267" t="e">
        <f t="shared" ref="M33:Q33" si="18">INT(((($F$7+$AN12)+(M$22/1000*$AB$14)+((M$22+100)*($C33+400)/1000000*$F$8))*$C$21+$F$5)*$C$20)</f>
        <v>#REF!</v>
      </c>
      <c r="N33" s="267" t="e">
        <f t="shared" si="18"/>
        <v>#REF!</v>
      </c>
      <c r="O33" s="267" t="e">
        <f t="shared" si="18"/>
        <v>#REF!</v>
      </c>
      <c r="P33" s="267" t="e">
        <f t="shared" si="18"/>
        <v>#REF!</v>
      </c>
      <c r="Q33" s="267" t="e">
        <f t="shared" si="18"/>
        <v>#REF!</v>
      </c>
      <c r="R33" s="185">
        <v>0</v>
      </c>
      <c r="S33" s="185">
        <f>AI65</f>
        <v>6.0804000000000009</v>
      </c>
      <c r="T33" s="185"/>
      <c r="U33" s="694"/>
      <c r="V33" s="188"/>
      <c r="AE33" s="716" t="s">
        <v>849</v>
      </c>
      <c r="AF33" s="710">
        <f>Components!D216</f>
        <v>13.984000000000002</v>
      </c>
      <c r="AG33" s="1">
        <f t="shared" si="1"/>
        <v>18.878400000000003</v>
      </c>
      <c r="AH33" s="720">
        <f t="shared" si="16"/>
        <v>18.878400000000003</v>
      </c>
      <c r="AI33" s="723">
        <f>AH33-$AH$25</f>
        <v>18.154800000000002</v>
      </c>
      <c r="AJ33" s="1" t="s">
        <v>847</v>
      </c>
    </row>
    <row r="34" spans="1:57" ht="15" customHeight="1" thickBot="1">
      <c r="A34" s="54">
        <v>2250</v>
      </c>
      <c r="B34" s="802"/>
      <c r="C34" s="184">
        <v>2800</v>
      </c>
      <c r="D34" s="601" t="e">
        <f t="shared" si="6"/>
        <v>#REF!</v>
      </c>
      <c r="E34" s="601" t="e">
        <f t="shared" si="6"/>
        <v>#REF!</v>
      </c>
      <c r="F34" s="601" t="e">
        <f t="shared" si="6"/>
        <v>#REF!</v>
      </c>
      <c r="G34" s="601" t="e">
        <f t="shared" si="6"/>
        <v>#REF!</v>
      </c>
      <c r="H34" s="601" t="e">
        <f t="shared" si="6"/>
        <v>#REF!</v>
      </c>
      <c r="I34" s="601" t="e">
        <f t="shared" si="6"/>
        <v>#REF!</v>
      </c>
      <c r="J34" s="601" t="e">
        <f t="shared" si="6"/>
        <v>#REF!</v>
      </c>
      <c r="K34" s="601" t="e">
        <f t="shared" si="6"/>
        <v>#REF!</v>
      </c>
      <c r="L34" s="601" t="e">
        <f t="shared" si="6"/>
        <v>#REF!</v>
      </c>
      <c r="M34" s="267" t="e">
        <f t="shared" ref="M34:Q34" si="19">INT(((($F$7+$AN13)+(M$22/1000*$AB$14)+((M$22+100)*($C34+400)/1000000*$F$8))*$C$21+$F$5)*$C$20)</f>
        <v>#REF!</v>
      </c>
      <c r="N34" s="267" t="e">
        <f t="shared" si="19"/>
        <v>#REF!</v>
      </c>
      <c r="O34" s="267" t="e">
        <f t="shared" si="19"/>
        <v>#REF!</v>
      </c>
      <c r="P34" s="267" t="e">
        <f t="shared" si="19"/>
        <v>#REF!</v>
      </c>
      <c r="Q34" s="267" t="e">
        <f t="shared" si="19"/>
        <v>#REF!</v>
      </c>
      <c r="R34" s="185">
        <v>0</v>
      </c>
      <c r="S34" s="185">
        <f>AI65</f>
        <v>6.0804000000000009</v>
      </c>
      <c r="T34" s="185"/>
      <c r="U34" s="694"/>
      <c r="V34" s="188"/>
      <c r="AE34" s="716" t="s">
        <v>850</v>
      </c>
      <c r="AF34" s="710">
        <f>Components!D234</f>
        <v>2.9920000000000004</v>
      </c>
      <c r="AG34" s="1">
        <f t="shared" si="1"/>
        <v>4.039200000000001</v>
      </c>
      <c r="AH34" s="720">
        <f t="shared" si="16"/>
        <v>4.039200000000001</v>
      </c>
      <c r="AI34" s="723">
        <f t="shared" si="17"/>
        <v>3.3156000000000008</v>
      </c>
      <c r="AJ34" s="1" t="s">
        <v>847</v>
      </c>
      <c r="AU34"/>
      <c r="AV34"/>
      <c r="AW34"/>
      <c r="AX34"/>
      <c r="AY34"/>
      <c r="AZ34"/>
      <c r="BA34"/>
    </row>
    <row r="35" spans="1:57" ht="15" customHeight="1">
      <c r="A35" s="54">
        <v>2250</v>
      </c>
      <c r="B35" s="802"/>
      <c r="C35" s="184">
        <v>3000</v>
      </c>
      <c r="D35" s="601" t="e">
        <f>INT(((($F$7+$AN14)+(D$22/1000*$F$15)+((D$22+100)*($C35+400)/1000000*$F$8))*$C$21+$F$5)*$C$20)</f>
        <v>#REF!</v>
      </c>
      <c r="E35" s="601" t="e">
        <f t="shared" ref="E35:K35" si="20">INT(((($F$7+$AN14)+(E$22/1000*$F$15)+((E$22+100)*($C35+400)/1000000*$F$8))*$C$21+$F$5)*$C$20)</f>
        <v>#REF!</v>
      </c>
      <c r="F35" s="601" t="e">
        <f t="shared" si="20"/>
        <v>#REF!</v>
      </c>
      <c r="G35" s="601" t="e">
        <f t="shared" si="20"/>
        <v>#REF!</v>
      </c>
      <c r="H35" s="601" t="e">
        <f t="shared" si="20"/>
        <v>#REF!</v>
      </c>
      <c r="I35" s="601" t="e">
        <f t="shared" si="20"/>
        <v>#REF!</v>
      </c>
      <c r="J35" s="601" t="e">
        <f t="shared" si="20"/>
        <v>#REF!</v>
      </c>
      <c r="K35" s="601" t="e">
        <f t="shared" si="20"/>
        <v>#REF!</v>
      </c>
      <c r="L35" s="601" t="e">
        <f>INT(((($F$7+$AN14)+(L$22/1000*$F$15)+((L$22+100)*($C35+400)/1000000*$F$8))*$C$21+$F$5)*$C$20)</f>
        <v>#REF!</v>
      </c>
      <c r="M35" s="267" t="e">
        <f t="shared" ref="M35:P35" si="21">INT(((($F$7+$AN14)+(M$22/1000*$AB$14)+((M$22+100)*($C35+400)/1000000*$F$8))*$C$21+$F$5)*$C$20)</f>
        <v>#REF!</v>
      </c>
      <c r="N35" s="267" t="e">
        <f t="shared" si="21"/>
        <v>#REF!</v>
      </c>
      <c r="O35" s="267" t="e">
        <f t="shared" si="21"/>
        <v>#REF!</v>
      </c>
      <c r="P35" s="267" t="e">
        <f t="shared" si="21"/>
        <v>#REF!</v>
      </c>
      <c r="Q35" s="267" t="e">
        <f>INT(((($F$7+$AN14)+(Q$22/1000*$AB$14)+((Q$22+100)*($C35+400)/1000000*$F$8))*$C$21+$F$5)*$C$20)</f>
        <v>#REF!</v>
      </c>
      <c r="R35" s="185">
        <v>0</v>
      </c>
      <c r="S35" s="185">
        <f>AI65</f>
        <v>6.0804000000000009</v>
      </c>
      <c r="T35" s="185"/>
      <c r="U35" s="694"/>
      <c r="V35" s="188"/>
      <c r="AE35" s="716" t="s">
        <v>851</v>
      </c>
      <c r="AF35" s="710">
        <f>Components!D215</f>
        <v>1.7064000000000001</v>
      </c>
      <c r="AG35" s="1">
        <f t="shared" si="1"/>
        <v>2.3036400000000001</v>
      </c>
      <c r="AH35" s="720">
        <f t="shared" si="16"/>
        <v>2.3036400000000001</v>
      </c>
      <c r="AI35" s="719">
        <f t="shared" si="17"/>
        <v>1.5800399999999999</v>
      </c>
      <c r="AJ35" s="1" t="s">
        <v>847</v>
      </c>
      <c r="AU35"/>
      <c r="AV35"/>
      <c r="AW35"/>
      <c r="AX35"/>
      <c r="AY35"/>
      <c r="AZ35"/>
      <c r="BA35"/>
      <c r="BD35"/>
      <c r="BE35"/>
    </row>
    <row r="36" spans="1:57" ht="15.95" customHeight="1">
      <c r="A36" s="54"/>
      <c r="B36" s="79"/>
      <c r="C36" s="301"/>
      <c r="D36" s="301"/>
      <c r="E36" s="301"/>
      <c r="F36" s="301"/>
      <c r="G36" s="301"/>
      <c r="H36" s="301"/>
      <c r="I36" s="303"/>
      <c r="J36" s="303"/>
      <c r="K36" s="303"/>
      <c r="L36" s="303"/>
      <c r="M36" s="302"/>
      <c r="N36" s="302"/>
      <c r="O36" s="302"/>
      <c r="P36" s="302"/>
      <c r="Q36" s="302"/>
      <c r="R36" s="190"/>
      <c r="S36" s="190"/>
      <c r="AE36" s="716" t="s">
        <v>852</v>
      </c>
      <c r="AF36" s="710"/>
      <c r="AG36" s="1">
        <f t="shared" si="1"/>
        <v>0</v>
      </c>
      <c r="AI36" s="718"/>
    </row>
    <row r="37" spans="1:57" ht="15.95" customHeight="1">
      <c r="A37" s="54"/>
      <c r="C37" s="301"/>
      <c r="D37" s="301"/>
      <c r="E37" s="301"/>
      <c r="F37" s="301"/>
      <c r="G37" s="301"/>
      <c r="H37" s="301"/>
      <c r="I37" s="303"/>
      <c r="J37" s="303"/>
      <c r="K37" s="303"/>
      <c r="L37" s="303"/>
      <c r="M37" s="302"/>
      <c r="N37" s="302"/>
      <c r="O37" s="302"/>
      <c r="P37" s="302"/>
      <c r="Q37" s="302"/>
      <c r="R37" s="190"/>
      <c r="S37" s="190"/>
      <c r="AE37" s="716"/>
      <c r="AF37" s="710"/>
      <c r="AG37" s="1">
        <f t="shared" si="1"/>
        <v>0</v>
      </c>
      <c r="AI37" s="718"/>
    </row>
    <row r="38" spans="1:57" ht="15.95" customHeight="1">
      <c r="A38" s="54"/>
      <c r="B38" s="79"/>
      <c r="D38" s="80"/>
      <c r="E38" s="80"/>
      <c r="F38" s="80"/>
      <c r="G38" s="80"/>
      <c r="H38" s="81"/>
      <c r="I38" s="80"/>
      <c r="J38" s="80"/>
      <c r="K38" s="82"/>
      <c r="L38" s="80"/>
      <c r="M38" s="81"/>
      <c r="N38" s="80"/>
      <c r="O38" s="80"/>
      <c r="P38" s="80"/>
      <c r="Q38" s="80"/>
      <c r="R38" s="80"/>
      <c r="S38" s="80"/>
      <c r="AE38" s="716" t="s">
        <v>853</v>
      </c>
      <c r="AF38" s="710">
        <f>Components!D280</f>
        <v>0.53600000000000003</v>
      </c>
      <c r="AG38" s="1">
        <f t="shared" si="1"/>
        <v>0.72360000000000013</v>
      </c>
      <c r="AI38" s="723">
        <f>AG38</f>
        <v>0.72360000000000013</v>
      </c>
      <c r="AJ38" s="1" t="s">
        <v>854</v>
      </c>
    </row>
    <row r="39" spans="1:57" ht="15.95" customHeight="1">
      <c r="A39" s="54"/>
      <c r="B39" s="79"/>
      <c r="D39" s="80"/>
      <c r="E39" s="80"/>
      <c r="F39" s="80"/>
      <c r="G39" s="80"/>
      <c r="H39" s="81"/>
      <c r="I39" s="80"/>
      <c r="J39" s="80"/>
      <c r="K39" s="82"/>
      <c r="L39" s="80"/>
      <c r="M39" s="81"/>
      <c r="N39" s="80"/>
      <c r="O39" s="80"/>
      <c r="P39" s="80"/>
      <c r="Q39" s="80"/>
      <c r="R39" s="80"/>
      <c r="S39" s="80"/>
      <c r="AE39" s="716"/>
      <c r="AF39" s="710"/>
      <c r="AI39" s="719"/>
    </row>
    <row r="40" spans="1:57" ht="14.1" customHeight="1">
      <c r="A40" s="54"/>
      <c r="C40" s="1"/>
      <c r="AE40" s="716" t="s">
        <v>855</v>
      </c>
      <c r="AF40" s="710">
        <f>Components!D246</f>
        <v>2.8858181818181818</v>
      </c>
      <c r="AG40" s="1">
        <f t="shared" si="1"/>
        <v>3.8958545454545459</v>
      </c>
      <c r="AH40" s="1" t="s">
        <v>835</v>
      </c>
      <c r="AI40" s="719"/>
    </row>
    <row r="41" spans="1:57" ht="20.100000000000001" customHeight="1">
      <c r="A41" s="54"/>
      <c r="B41" s="52"/>
      <c r="C41" s="53"/>
      <c r="D41" s="803" t="s">
        <v>40</v>
      </c>
      <c r="E41" s="803"/>
      <c r="F41" s="803"/>
      <c r="G41" s="803"/>
      <c r="H41" s="803"/>
      <c r="I41" s="803"/>
      <c r="J41" s="803"/>
      <c r="K41" s="803"/>
      <c r="L41" s="803"/>
      <c r="M41" s="803"/>
      <c r="N41" s="803"/>
      <c r="O41" s="803"/>
      <c r="P41" s="803"/>
      <c r="Q41" s="803"/>
      <c r="R41" s="803"/>
      <c r="S41" s="803"/>
      <c r="AE41" s="716" t="s">
        <v>856</v>
      </c>
      <c r="AF41" s="710">
        <f>Components!D247</f>
        <v>3.1316363636363636</v>
      </c>
      <c r="AG41" s="1">
        <f t="shared" si="1"/>
        <v>4.2277090909090909</v>
      </c>
      <c r="AH41" s="1" t="s">
        <v>835</v>
      </c>
      <c r="AI41" s="718"/>
    </row>
    <row r="42" spans="1:57" ht="20.100000000000001" customHeight="1">
      <c r="A42" s="54"/>
      <c r="B42" s="52" t="s">
        <v>78</v>
      </c>
      <c r="C42" s="53"/>
      <c r="D42" s="833" t="s">
        <v>79</v>
      </c>
      <c r="E42" s="833"/>
      <c r="F42" s="833"/>
      <c r="G42" s="833"/>
      <c r="H42" s="833"/>
      <c r="I42" s="833"/>
      <c r="J42" s="833"/>
      <c r="K42" s="833"/>
      <c r="L42" s="833"/>
      <c r="M42" s="833"/>
      <c r="N42" s="833"/>
      <c r="O42" s="833"/>
      <c r="P42" s="833"/>
      <c r="Q42" s="833"/>
      <c r="R42" s="833"/>
      <c r="S42" s="833"/>
      <c r="AE42" s="716" t="s">
        <v>857</v>
      </c>
      <c r="AF42" s="710">
        <f>Components!D276</f>
        <v>3.9170909090909092</v>
      </c>
      <c r="AG42" s="1">
        <f t="shared" si="1"/>
        <v>5.2880727272727279</v>
      </c>
      <c r="AI42" s="724">
        <f>AG42-AG40</f>
        <v>1.392218181818182</v>
      </c>
      <c r="AJ42" s="1" t="s">
        <v>854</v>
      </c>
      <c r="AP42" s="832" t="s">
        <v>858</v>
      </c>
      <c r="AQ42" s="832"/>
      <c r="AR42" s="832"/>
      <c r="AS42" s="832"/>
      <c r="AT42" s="832"/>
      <c r="AU42" s="832"/>
      <c r="AV42" s="832"/>
      <c r="AW42" s="832"/>
      <c r="AX42" s="832"/>
      <c r="AY42" s="832"/>
      <c r="AZ42" s="832"/>
    </row>
    <row r="43" spans="1:57" ht="15" customHeight="1">
      <c r="A43" s="54"/>
      <c r="B43" s="54"/>
      <c r="C43" s="55"/>
      <c r="D43" s="189">
        <v>600</v>
      </c>
      <c r="E43" s="189">
        <v>800</v>
      </c>
      <c r="F43" s="189">
        <v>1000</v>
      </c>
      <c r="G43" s="189">
        <v>1200</v>
      </c>
      <c r="H43" s="189">
        <v>1400</v>
      </c>
      <c r="I43" s="189">
        <v>1600</v>
      </c>
      <c r="J43" s="189">
        <v>1800</v>
      </c>
      <c r="K43" s="189">
        <v>2000</v>
      </c>
      <c r="L43" s="189">
        <v>2200</v>
      </c>
      <c r="M43" s="262">
        <v>2400</v>
      </c>
      <c r="N43" s="262">
        <v>2600</v>
      </c>
      <c r="O43" s="262">
        <v>2800</v>
      </c>
      <c r="P43" s="262">
        <v>3000</v>
      </c>
      <c r="Q43" s="263">
        <v>3200</v>
      </c>
      <c r="R43" s="263" t="s">
        <v>826</v>
      </c>
      <c r="S43" s="263" t="s">
        <v>827</v>
      </c>
      <c r="AE43" s="716" t="s">
        <v>859</v>
      </c>
      <c r="AF43" s="710">
        <f>Components!D277</f>
        <v>4.2865454545454549</v>
      </c>
      <c r="AG43" s="1">
        <f t="shared" si="1"/>
        <v>5.7868363636363647</v>
      </c>
      <c r="AI43" s="724">
        <f>AG43-AG41</f>
        <v>1.5591272727272738</v>
      </c>
      <c r="AJ43" s="1" t="s">
        <v>854</v>
      </c>
      <c r="AP43" s="320">
        <v>600</v>
      </c>
      <c r="AQ43" s="320">
        <v>800</v>
      </c>
      <c r="AR43" s="320">
        <v>1000</v>
      </c>
      <c r="AS43" s="320">
        <v>1200</v>
      </c>
      <c r="AT43" s="320">
        <v>1400</v>
      </c>
      <c r="AU43" s="320">
        <v>1600</v>
      </c>
      <c r="AV43" s="320">
        <v>1800</v>
      </c>
      <c r="AW43" s="320">
        <v>2000</v>
      </c>
      <c r="AX43" s="320">
        <v>2200</v>
      </c>
      <c r="AY43" s="320">
        <v>2400</v>
      </c>
      <c r="AZ43" s="320">
        <v>2600</v>
      </c>
      <c r="BA43" s="320">
        <v>2800</v>
      </c>
      <c r="BB43" s="320">
        <v>3000</v>
      </c>
      <c r="BC43" s="321">
        <v>3200</v>
      </c>
    </row>
    <row r="44" spans="1:57" ht="15" customHeight="1">
      <c r="A44" s="54">
        <v>500</v>
      </c>
      <c r="B44" s="802" t="s">
        <v>82</v>
      </c>
      <c r="C44" s="184">
        <v>600</v>
      </c>
      <c r="D44" s="185" t="e">
        <f>INT(((($F$7+$AN2)+(D$22/1000*$F$15)+((D$22+100)*($C23+400)/1000000*$F$9))*$C$21+$F$5)*$C$20)</f>
        <v>#REF!</v>
      </c>
      <c r="E44" s="185" t="e">
        <f t="shared" ref="E44:L44" si="22">INT(((($F$7+$AN2)+(E$22/1000*$F$15)+((E$22+100)*($C23+400)/1000000*$F$9))*$C$21+$F$5)*$C$20)</f>
        <v>#REF!</v>
      </c>
      <c r="F44" s="185" t="e">
        <f t="shared" si="22"/>
        <v>#REF!</v>
      </c>
      <c r="G44" s="185" t="e">
        <f t="shared" si="22"/>
        <v>#REF!</v>
      </c>
      <c r="H44" s="185" t="e">
        <f t="shared" si="22"/>
        <v>#REF!</v>
      </c>
      <c r="I44" s="185" t="e">
        <f t="shared" si="22"/>
        <v>#REF!</v>
      </c>
      <c r="J44" s="185" t="e">
        <f t="shared" si="22"/>
        <v>#REF!</v>
      </c>
      <c r="K44" s="185" t="e">
        <f t="shared" si="22"/>
        <v>#REF!</v>
      </c>
      <c r="L44" s="185" t="e">
        <f t="shared" si="22"/>
        <v>#REF!</v>
      </c>
      <c r="M44" s="677" t="e">
        <f>INT(((($F$7+$AN2)+(M$22/1000*$AB$14)+((M$22+100)*($C23+400)/1000000*$F$9))*$C$21+$F$5)*$C$20)</f>
        <v>#REF!</v>
      </c>
      <c r="N44" s="677" t="e">
        <f t="shared" ref="N44:Q44" si="23">INT(((($F$7+$AN2)+(N$22/1000*$AB$14)+((N$22+100)*($C23+400)/1000000*$F$9))*$C$21+$F$5)*$C$20)</f>
        <v>#REF!</v>
      </c>
      <c r="O44" s="677" t="e">
        <f t="shared" si="23"/>
        <v>#REF!</v>
      </c>
      <c r="P44" s="677" t="e">
        <f t="shared" si="23"/>
        <v>#REF!</v>
      </c>
      <c r="Q44" s="678" t="e">
        <f t="shared" si="23"/>
        <v>#REF!</v>
      </c>
      <c r="R44" s="720">
        <f>R23</f>
        <v>-0.65879999999999994</v>
      </c>
      <c r="S44" s="720">
        <f>S23</f>
        <v>1.1016000000000004</v>
      </c>
      <c r="AE44" s="716" t="s">
        <v>860</v>
      </c>
      <c r="AF44" s="710">
        <f>AF43</f>
        <v>4.2865454545454549</v>
      </c>
      <c r="AG44" s="1">
        <f t="shared" si="1"/>
        <v>5.7868363636363647</v>
      </c>
      <c r="AI44" s="724">
        <f>AG44-AG41</f>
        <v>1.5591272727272738</v>
      </c>
      <c r="AJ44" s="1" t="s">
        <v>854</v>
      </c>
      <c r="AO44" s="787" t="s">
        <v>861</v>
      </c>
      <c r="AP44" s="310">
        <f>$AI$43*(AP43/1000)</f>
        <v>0.93547636363636422</v>
      </c>
      <c r="AQ44" s="310">
        <f t="shared" ref="AQ44:BC44" si="24">$AI$42*(AQ43/1000)</f>
        <v>1.1137745454545456</v>
      </c>
      <c r="AR44" s="310">
        <f t="shared" si="24"/>
        <v>1.392218181818182</v>
      </c>
      <c r="AS44" s="310">
        <f t="shared" si="24"/>
        <v>1.6706618181818185</v>
      </c>
      <c r="AT44" s="310">
        <f t="shared" si="24"/>
        <v>1.9491054545454547</v>
      </c>
      <c r="AU44" s="788">
        <f t="shared" si="24"/>
        <v>2.2275490909090911</v>
      </c>
      <c r="AV44" s="310">
        <f t="shared" si="24"/>
        <v>2.5059927272727278</v>
      </c>
      <c r="AW44" s="310">
        <f t="shared" si="24"/>
        <v>2.784436363636364</v>
      </c>
      <c r="AX44" s="310">
        <f t="shared" si="24"/>
        <v>3.0628800000000007</v>
      </c>
      <c r="AY44" s="310">
        <f t="shared" si="24"/>
        <v>3.3413236363636369</v>
      </c>
      <c r="AZ44" s="310">
        <f t="shared" si="24"/>
        <v>3.6197672727272732</v>
      </c>
      <c r="BA44" s="310">
        <f t="shared" si="24"/>
        <v>3.8982109090909094</v>
      </c>
      <c r="BB44" s="310">
        <f t="shared" si="24"/>
        <v>4.1766545454545465</v>
      </c>
      <c r="BC44" s="310">
        <f t="shared" si="24"/>
        <v>4.4550981818181823</v>
      </c>
    </row>
    <row r="45" spans="1:57" ht="15" customHeight="1">
      <c r="A45" s="54">
        <v>500</v>
      </c>
      <c r="B45" s="802"/>
      <c r="C45" s="184">
        <v>800</v>
      </c>
      <c r="D45" s="185" t="e">
        <f t="shared" ref="D45:L45" si="25">INT(((($F$7+$AN3)+(D$22/1000*$F$15)+((D$22+100)*($C24+400)/1000000*$F$9))*$C$21+$F$5)*$C$20)</f>
        <v>#REF!</v>
      </c>
      <c r="E45" s="185" t="e">
        <f t="shared" si="25"/>
        <v>#REF!</v>
      </c>
      <c r="F45" s="185" t="e">
        <f t="shared" si="25"/>
        <v>#REF!</v>
      </c>
      <c r="G45" s="185" t="e">
        <f t="shared" si="25"/>
        <v>#REF!</v>
      </c>
      <c r="H45" s="185" t="e">
        <f t="shared" si="25"/>
        <v>#REF!</v>
      </c>
      <c r="I45" s="185" t="e">
        <f t="shared" si="25"/>
        <v>#REF!</v>
      </c>
      <c r="J45" s="185" t="e">
        <f t="shared" si="25"/>
        <v>#REF!</v>
      </c>
      <c r="K45" s="185" t="e">
        <f t="shared" si="25"/>
        <v>#REF!</v>
      </c>
      <c r="L45" s="185" t="e">
        <f t="shared" si="25"/>
        <v>#REF!</v>
      </c>
      <c r="M45" s="271" t="e">
        <f t="shared" ref="M45:Q45" si="26">INT(((($F$7+$AN3)+(M$22/1000*$AB$14)+((M$22+100)*($C24+400)/1000000*$F$9))*$C$21+$F$5)*$C$20)</f>
        <v>#REF!</v>
      </c>
      <c r="N45" s="271" t="e">
        <f t="shared" si="26"/>
        <v>#REF!</v>
      </c>
      <c r="O45" s="271" t="e">
        <f t="shared" si="26"/>
        <v>#REF!</v>
      </c>
      <c r="P45" s="271" t="e">
        <f t="shared" si="26"/>
        <v>#REF!</v>
      </c>
      <c r="Q45" s="679" t="e">
        <f t="shared" si="26"/>
        <v>#REF!</v>
      </c>
      <c r="R45" s="720">
        <f t="shared" ref="R45:S45" si="27">R24</f>
        <v>-0.65879999999999994</v>
      </c>
      <c r="S45" s="720">
        <f t="shared" si="27"/>
        <v>1.1016000000000004</v>
      </c>
      <c r="AE45" s="716" t="s">
        <v>862</v>
      </c>
      <c r="AF45" s="710">
        <f>AF43</f>
        <v>4.2865454545454549</v>
      </c>
      <c r="AG45" s="1">
        <f t="shared" si="1"/>
        <v>5.7868363636363647</v>
      </c>
      <c r="AI45" s="724">
        <f>AG45-AG41</f>
        <v>1.5591272727272738</v>
      </c>
      <c r="AJ45" s="1" t="s">
        <v>854</v>
      </c>
      <c r="AO45" s="787" t="s">
        <v>863</v>
      </c>
      <c r="AP45" s="310">
        <f>$AI$43*(AP43/1000)</f>
        <v>0.93547636363636422</v>
      </c>
      <c r="AQ45" s="310">
        <f t="shared" ref="AQ45:BC45" si="28">$AI$43*(AQ43/1000)</f>
        <v>1.2473018181818192</v>
      </c>
      <c r="AR45" s="310">
        <f t="shared" si="28"/>
        <v>1.5591272727272738</v>
      </c>
      <c r="AS45" s="310">
        <f t="shared" si="28"/>
        <v>1.8709527272727284</v>
      </c>
      <c r="AT45" s="310">
        <f t="shared" si="28"/>
        <v>2.1827781818181831</v>
      </c>
      <c r="AU45" s="310">
        <f t="shared" si="28"/>
        <v>2.4946036363636384</v>
      </c>
      <c r="AV45" s="310">
        <f t="shared" si="28"/>
        <v>2.8064290909090928</v>
      </c>
      <c r="AW45" s="310">
        <f t="shared" si="28"/>
        <v>3.1182545454545476</v>
      </c>
      <c r="AX45" s="310">
        <f t="shared" si="28"/>
        <v>3.4300800000000025</v>
      </c>
      <c r="AY45" s="310">
        <f t="shared" si="28"/>
        <v>3.7419054545454569</v>
      </c>
      <c r="AZ45" s="310">
        <f t="shared" si="28"/>
        <v>4.0537309090909117</v>
      </c>
      <c r="BA45" s="310">
        <f t="shared" si="28"/>
        <v>4.3655563636363661</v>
      </c>
      <c r="BB45" s="310">
        <f t="shared" si="28"/>
        <v>4.6773818181818214</v>
      </c>
      <c r="BC45" s="310">
        <f t="shared" si="28"/>
        <v>4.9892072727272767</v>
      </c>
    </row>
    <row r="46" spans="1:57" ht="15" customHeight="1">
      <c r="A46" s="54">
        <v>750</v>
      </c>
      <c r="B46" s="802"/>
      <c r="C46" s="184">
        <v>1000</v>
      </c>
      <c r="D46" s="185" t="e">
        <f t="shared" ref="D46:L46" si="29">INT(((($F$7+$AN4)+(D$22/1000*$F$15)+((D$22+100)*($C25+400)/1000000*$F$9))*$C$21+$F$5)*$C$20)</f>
        <v>#REF!</v>
      </c>
      <c r="E46" s="185" t="e">
        <f t="shared" si="29"/>
        <v>#REF!</v>
      </c>
      <c r="F46" s="185" t="e">
        <f t="shared" si="29"/>
        <v>#REF!</v>
      </c>
      <c r="G46" s="185" t="e">
        <f t="shared" si="29"/>
        <v>#REF!</v>
      </c>
      <c r="H46" s="185" t="e">
        <f t="shared" si="29"/>
        <v>#REF!</v>
      </c>
      <c r="I46" s="185" t="e">
        <f t="shared" si="29"/>
        <v>#REF!</v>
      </c>
      <c r="J46" s="185" t="e">
        <f t="shared" si="29"/>
        <v>#REF!</v>
      </c>
      <c r="K46" s="185" t="e">
        <f t="shared" si="29"/>
        <v>#REF!</v>
      </c>
      <c r="L46" s="185" t="e">
        <f t="shared" si="29"/>
        <v>#REF!</v>
      </c>
      <c r="M46" s="271" t="e">
        <f t="shared" ref="M46:Q46" si="30">INT(((($F$7+$AN4)+(M$22/1000*$AB$14)+((M$22+100)*($C25+400)/1000000*$F$9))*$C$21+$F$5)*$C$20)</f>
        <v>#REF!</v>
      </c>
      <c r="N46" s="271" t="e">
        <f t="shared" si="30"/>
        <v>#REF!</v>
      </c>
      <c r="O46" s="271" t="e">
        <f t="shared" si="30"/>
        <v>#REF!</v>
      </c>
      <c r="P46" s="271" t="e">
        <f t="shared" si="30"/>
        <v>#REF!</v>
      </c>
      <c r="Q46" s="679" t="e">
        <f t="shared" si="30"/>
        <v>#REF!</v>
      </c>
      <c r="R46" s="720">
        <f t="shared" ref="R46:S46" si="31">R25</f>
        <v>0</v>
      </c>
      <c r="S46" s="720">
        <f t="shared" si="31"/>
        <v>1.1016000000000004</v>
      </c>
      <c r="AE46" s="716" t="s">
        <v>864</v>
      </c>
      <c r="AF46" s="710">
        <f>Components!D287</f>
        <v>3.5490909090909089</v>
      </c>
      <c r="AG46" s="1">
        <f t="shared" si="1"/>
        <v>4.7912727272727276</v>
      </c>
      <c r="AI46" s="724">
        <f>AG46-AG40</f>
        <v>0.89541818181818167</v>
      </c>
      <c r="AJ46" s="1" t="s">
        <v>854</v>
      </c>
      <c r="AO46" s="787" t="s">
        <v>865</v>
      </c>
      <c r="AP46" s="310">
        <f>$AI$46*(AP43/1000)</f>
        <v>0.537250909090909</v>
      </c>
      <c r="AQ46" s="310">
        <f t="shared" ref="AQ46:BC46" si="32">$AI$46*(AQ43/1000)</f>
        <v>0.71633454545454534</v>
      </c>
      <c r="AR46" s="310">
        <f t="shared" si="32"/>
        <v>0.89541818181818167</v>
      </c>
      <c r="AS46" s="310">
        <f t="shared" si="32"/>
        <v>1.074501818181818</v>
      </c>
      <c r="AT46" s="310">
        <f t="shared" si="32"/>
        <v>1.2535854545454543</v>
      </c>
      <c r="AU46" s="310">
        <f t="shared" si="32"/>
        <v>1.4326690909090907</v>
      </c>
      <c r="AV46" s="310">
        <f t="shared" si="32"/>
        <v>1.611752727272727</v>
      </c>
      <c r="AW46" s="310">
        <f t="shared" si="32"/>
        <v>1.7908363636363633</v>
      </c>
      <c r="AX46" s="310">
        <f t="shared" si="32"/>
        <v>1.9699199999999999</v>
      </c>
      <c r="AY46" s="310">
        <f t="shared" si="32"/>
        <v>2.149003636363636</v>
      </c>
      <c r="AZ46" s="310">
        <f t="shared" si="32"/>
        <v>2.3280872727272723</v>
      </c>
      <c r="BA46" s="310">
        <f t="shared" si="32"/>
        <v>2.5071709090909087</v>
      </c>
      <c r="BB46" s="310">
        <f t="shared" si="32"/>
        <v>2.686254545454545</v>
      </c>
      <c r="BC46" s="310">
        <f t="shared" si="32"/>
        <v>2.8653381818181813</v>
      </c>
    </row>
    <row r="47" spans="1:57" ht="15" customHeight="1">
      <c r="A47" s="54">
        <v>1000</v>
      </c>
      <c r="B47" s="802"/>
      <c r="C47" s="184">
        <v>1200</v>
      </c>
      <c r="D47" s="185" t="e">
        <f t="shared" ref="D47:L47" si="33">INT(((($F$7+$AN5)+(D$22/1000*$F$15)+((D$22+100)*($C26+400)/1000000*$F$9))*$C$21+$F$5)*$C$20)</f>
        <v>#REF!</v>
      </c>
      <c r="E47" s="185" t="e">
        <f t="shared" si="33"/>
        <v>#REF!</v>
      </c>
      <c r="F47" s="185" t="e">
        <f t="shared" si="33"/>
        <v>#REF!</v>
      </c>
      <c r="G47" s="185" t="e">
        <f t="shared" si="33"/>
        <v>#REF!</v>
      </c>
      <c r="H47" s="185" t="e">
        <f t="shared" si="33"/>
        <v>#REF!</v>
      </c>
      <c r="I47" s="185" t="e">
        <f t="shared" si="33"/>
        <v>#REF!</v>
      </c>
      <c r="J47" s="185" t="e">
        <f t="shared" si="33"/>
        <v>#REF!</v>
      </c>
      <c r="K47" s="185" t="e">
        <f t="shared" si="33"/>
        <v>#REF!</v>
      </c>
      <c r="L47" s="185" t="e">
        <f t="shared" si="33"/>
        <v>#REF!</v>
      </c>
      <c r="M47" s="271" t="e">
        <f t="shared" ref="M47:Q47" si="34">INT(((($F$7+$AN5)+(M$22/1000*$AB$14)+((M$22+100)*($C26+400)/1000000*$F$9))*$C$21+$F$5)*$C$20)</f>
        <v>#REF!</v>
      </c>
      <c r="N47" s="271" t="e">
        <f t="shared" si="34"/>
        <v>#REF!</v>
      </c>
      <c r="O47" s="271" t="e">
        <f t="shared" si="34"/>
        <v>#REF!</v>
      </c>
      <c r="P47" s="271" t="e">
        <f t="shared" si="34"/>
        <v>#REF!</v>
      </c>
      <c r="Q47" s="679" t="e">
        <f t="shared" si="34"/>
        <v>#REF!</v>
      </c>
      <c r="R47" s="720">
        <f t="shared" ref="R47:S47" si="35">R26</f>
        <v>0</v>
      </c>
      <c r="S47" s="720">
        <f t="shared" si="35"/>
        <v>2.0088000000000004</v>
      </c>
      <c r="AE47" s="716" t="s">
        <v>866</v>
      </c>
      <c r="AF47" s="710">
        <f>Components!D288</f>
        <v>3.9170909090909092</v>
      </c>
      <c r="AG47" s="1">
        <f>AF47*$AE$1</f>
        <v>5.2880727272727279</v>
      </c>
      <c r="AI47" s="724">
        <f>AG47-AG41</f>
        <v>1.0603636363636371</v>
      </c>
      <c r="AJ47" s="1" t="s">
        <v>854</v>
      </c>
      <c r="AO47" s="787" t="s">
        <v>867</v>
      </c>
      <c r="AP47" s="310">
        <f>$AI$47*(AP43/1000)</f>
        <v>0.63621818181818224</v>
      </c>
      <c r="AQ47" s="310">
        <f t="shared" ref="AQ47:BC47" si="36">$AI$47*(AQ43/1000)</f>
        <v>0.84829090909090965</v>
      </c>
      <c r="AR47" s="310">
        <f t="shared" si="36"/>
        <v>1.0603636363636371</v>
      </c>
      <c r="AS47" s="310">
        <f t="shared" si="36"/>
        <v>1.2724363636363645</v>
      </c>
      <c r="AT47" s="310">
        <f t="shared" si="36"/>
        <v>1.4845090909090919</v>
      </c>
      <c r="AU47" s="310">
        <f t="shared" si="36"/>
        <v>1.6965818181818193</v>
      </c>
      <c r="AV47" s="310">
        <f t="shared" si="36"/>
        <v>1.9086545454545467</v>
      </c>
      <c r="AW47" s="310">
        <f t="shared" si="36"/>
        <v>2.1207272727272741</v>
      </c>
      <c r="AX47" s="310">
        <f t="shared" si="36"/>
        <v>2.3328000000000015</v>
      </c>
      <c r="AY47" s="310">
        <f t="shared" si="36"/>
        <v>2.544872727272729</v>
      </c>
      <c r="AZ47" s="310">
        <f t="shared" si="36"/>
        <v>2.7569454545454564</v>
      </c>
      <c r="BA47" s="310">
        <f t="shared" si="36"/>
        <v>2.9690181818181838</v>
      </c>
      <c r="BB47" s="310">
        <f t="shared" si="36"/>
        <v>3.1810909090909112</v>
      </c>
      <c r="BC47" s="310">
        <f t="shared" si="36"/>
        <v>3.3931636363636386</v>
      </c>
    </row>
    <row r="48" spans="1:57" ht="15" customHeight="1">
      <c r="A48" s="54">
        <v>1000</v>
      </c>
      <c r="B48" s="802"/>
      <c r="C48" s="184">
        <v>1400</v>
      </c>
      <c r="D48" s="185" t="e">
        <f t="shared" ref="D48:L48" si="37">INT(((($F$7+$AN6)+(D$22/1000*$F$15)+((D$22+100)*($C27+400)/1000000*$F$9))*$C$21+$F$5)*$C$20)</f>
        <v>#REF!</v>
      </c>
      <c r="E48" s="185" t="e">
        <f t="shared" si="37"/>
        <v>#REF!</v>
      </c>
      <c r="F48" s="185" t="e">
        <f t="shared" si="37"/>
        <v>#REF!</v>
      </c>
      <c r="G48" s="185" t="e">
        <f t="shared" si="37"/>
        <v>#REF!</v>
      </c>
      <c r="H48" s="185" t="e">
        <f t="shared" si="37"/>
        <v>#REF!</v>
      </c>
      <c r="I48" s="185" t="e">
        <f t="shared" si="37"/>
        <v>#REF!</v>
      </c>
      <c r="J48" s="185" t="e">
        <f t="shared" si="37"/>
        <v>#REF!</v>
      </c>
      <c r="K48" s="185" t="e">
        <f t="shared" si="37"/>
        <v>#REF!</v>
      </c>
      <c r="L48" s="185" t="e">
        <f t="shared" si="37"/>
        <v>#REF!</v>
      </c>
      <c r="M48" s="271" t="e">
        <f t="shared" ref="M48:Q48" si="38">INT(((($F$7+$AN6)+(M$22/1000*$AB$14)+((M$22+100)*($C27+400)/1000000*$F$9))*$C$21+$F$5)*$C$20)</f>
        <v>#REF!</v>
      </c>
      <c r="N48" s="271" t="e">
        <f t="shared" si="38"/>
        <v>#REF!</v>
      </c>
      <c r="O48" s="271" t="e">
        <f t="shared" si="38"/>
        <v>#REF!</v>
      </c>
      <c r="P48" s="271" t="e">
        <f t="shared" si="38"/>
        <v>#REF!</v>
      </c>
      <c r="Q48" s="679" t="e">
        <f t="shared" si="38"/>
        <v>#REF!</v>
      </c>
      <c r="R48" s="720">
        <f t="shared" ref="R48:S48" si="39">R27</f>
        <v>0</v>
      </c>
      <c r="S48" s="720">
        <f t="shared" si="39"/>
        <v>2.0088000000000004</v>
      </c>
      <c r="AE48" s="716" t="s">
        <v>868</v>
      </c>
      <c r="AF48" s="710">
        <f>AF47</f>
        <v>3.9170909090909092</v>
      </c>
      <c r="AG48" s="1">
        <f t="shared" si="1"/>
        <v>5.2880727272727279</v>
      </c>
      <c r="AI48" s="724">
        <f>AG48-AG41</f>
        <v>1.0603636363636371</v>
      </c>
      <c r="AJ48" s="1" t="s">
        <v>854</v>
      </c>
    </row>
    <row r="49" spans="1:55" ht="15" customHeight="1">
      <c r="A49" s="54">
        <v>1250</v>
      </c>
      <c r="B49" s="802"/>
      <c r="C49" s="184">
        <v>1600</v>
      </c>
      <c r="D49" s="185" t="e">
        <f t="shared" ref="D49:L49" si="40">INT(((($F$7+$AN7)+(D$22/1000*$F$15)+((D$22+100)*($C28+400)/1000000*$F$9))*$C$21+$F$5)*$C$20)</f>
        <v>#REF!</v>
      </c>
      <c r="E49" s="185" t="e">
        <f t="shared" si="40"/>
        <v>#REF!</v>
      </c>
      <c r="F49" s="185" t="e">
        <f t="shared" si="40"/>
        <v>#REF!</v>
      </c>
      <c r="G49" s="185" t="e">
        <f t="shared" si="40"/>
        <v>#REF!</v>
      </c>
      <c r="H49" s="185" t="e">
        <f t="shared" si="40"/>
        <v>#REF!</v>
      </c>
      <c r="I49" s="185" t="e">
        <f t="shared" si="40"/>
        <v>#REF!</v>
      </c>
      <c r="J49" s="185" t="e">
        <f t="shared" si="40"/>
        <v>#REF!</v>
      </c>
      <c r="K49" s="185" t="e">
        <f t="shared" si="40"/>
        <v>#REF!</v>
      </c>
      <c r="L49" s="185" t="e">
        <f t="shared" si="40"/>
        <v>#REF!</v>
      </c>
      <c r="M49" s="271" t="e">
        <f t="shared" ref="M49:Q49" si="41">INT(((($F$7+$AN7)+(M$22/1000*$AB$14)+((M$22+100)*($C28+400)/1000000*$F$9))*$C$21+$F$5)*$C$20)</f>
        <v>#REF!</v>
      </c>
      <c r="N49" s="271" t="e">
        <f t="shared" si="41"/>
        <v>#REF!</v>
      </c>
      <c r="O49" s="271" t="e">
        <f t="shared" si="41"/>
        <v>#REF!</v>
      </c>
      <c r="P49" s="271" t="e">
        <f t="shared" si="41"/>
        <v>#REF!</v>
      </c>
      <c r="Q49" s="679" t="e">
        <f t="shared" si="41"/>
        <v>#REF!</v>
      </c>
      <c r="R49" s="720">
        <f t="shared" ref="R49:S49" si="42">R28</f>
        <v>0</v>
      </c>
      <c r="S49" s="720">
        <f t="shared" si="42"/>
        <v>2.9376000000000007</v>
      </c>
      <c r="AE49" s="716" t="s">
        <v>869</v>
      </c>
      <c r="AF49" s="710">
        <f>AF47</f>
        <v>3.9170909090909092</v>
      </c>
      <c r="AG49" s="1">
        <f t="shared" si="1"/>
        <v>5.2880727272727279</v>
      </c>
      <c r="AI49" s="724">
        <f>AG49-AG41</f>
        <v>1.0603636363636371</v>
      </c>
      <c r="AJ49" s="1" t="s">
        <v>854</v>
      </c>
    </row>
    <row r="50" spans="1:55" ht="15" customHeight="1">
      <c r="A50" s="54">
        <v>1250</v>
      </c>
      <c r="B50" s="802"/>
      <c r="C50" s="184">
        <v>1800</v>
      </c>
      <c r="D50" s="185" t="e">
        <f t="shared" ref="D50:L50" si="43">INT(((($F$7+$AN8)+(D$22/1000*$F$15)+((D$22+100)*($C29+400)/1000000*$F$9))*$C$21+$F$5)*$C$20)</f>
        <v>#REF!</v>
      </c>
      <c r="E50" s="185" t="e">
        <f t="shared" si="43"/>
        <v>#REF!</v>
      </c>
      <c r="F50" s="185" t="e">
        <f t="shared" si="43"/>
        <v>#REF!</v>
      </c>
      <c r="G50" s="185" t="e">
        <f t="shared" si="43"/>
        <v>#REF!</v>
      </c>
      <c r="H50" s="185" t="e">
        <f t="shared" si="43"/>
        <v>#REF!</v>
      </c>
      <c r="I50" s="185" t="e">
        <f t="shared" si="43"/>
        <v>#REF!</v>
      </c>
      <c r="J50" s="185" t="e">
        <f t="shared" si="43"/>
        <v>#REF!</v>
      </c>
      <c r="K50" s="185" t="e">
        <f t="shared" si="43"/>
        <v>#REF!</v>
      </c>
      <c r="L50" s="185" t="e">
        <f t="shared" si="43"/>
        <v>#REF!</v>
      </c>
      <c r="M50" s="271" t="e">
        <f t="shared" ref="M50:Q50" si="44">INT(((($F$7+$AN8)+(M$22/1000*$AB$14)+((M$22+100)*($C29+400)/1000000*$F$9))*$C$21+$F$5)*$C$20)</f>
        <v>#REF!</v>
      </c>
      <c r="N50" s="271" t="e">
        <f t="shared" si="44"/>
        <v>#REF!</v>
      </c>
      <c r="O50" s="271" t="e">
        <f t="shared" si="44"/>
        <v>#REF!</v>
      </c>
      <c r="P50" s="271" t="e">
        <f t="shared" si="44"/>
        <v>#REF!</v>
      </c>
      <c r="Q50" s="679" t="e">
        <f t="shared" si="44"/>
        <v>#REF!</v>
      </c>
      <c r="R50" s="720">
        <f t="shared" ref="R50:S50" si="45">R29</f>
        <v>0</v>
      </c>
      <c r="S50" s="720">
        <f t="shared" si="45"/>
        <v>2.9376000000000007</v>
      </c>
      <c r="AE50" s="716"/>
      <c r="AF50" s="710"/>
      <c r="AG50" s="1">
        <f t="shared" si="1"/>
        <v>0</v>
      </c>
      <c r="AI50" s="718"/>
      <c r="AO50" s="787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</row>
    <row r="51" spans="1:55" ht="15" customHeight="1">
      <c r="A51" s="54">
        <v>1500</v>
      </c>
      <c r="B51" s="802"/>
      <c r="C51" s="184">
        <v>2000</v>
      </c>
      <c r="D51" s="185" t="e">
        <f t="shared" ref="D51:L51" si="46">INT(((($F$7+$AN9)+(D$22/1000*$F$15)+((D$22+100)*($C30+400)/1000000*$F$9))*$C$21+$F$5)*$C$20)</f>
        <v>#REF!</v>
      </c>
      <c r="E51" s="185" t="e">
        <f t="shared" si="46"/>
        <v>#REF!</v>
      </c>
      <c r="F51" s="185" t="e">
        <f t="shared" si="46"/>
        <v>#REF!</v>
      </c>
      <c r="G51" s="185" t="e">
        <f t="shared" si="46"/>
        <v>#REF!</v>
      </c>
      <c r="H51" s="185" t="e">
        <f t="shared" si="46"/>
        <v>#REF!</v>
      </c>
      <c r="I51" s="185" t="e">
        <f t="shared" si="46"/>
        <v>#REF!</v>
      </c>
      <c r="J51" s="185" t="e">
        <f t="shared" si="46"/>
        <v>#REF!</v>
      </c>
      <c r="K51" s="185" t="e">
        <f t="shared" si="46"/>
        <v>#REF!</v>
      </c>
      <c r="L51" s="185" t="e">
        <f t="shared" si="46"/>
        <v>#REF!</v>
      </c>
      <c r="M51" s="271" t="e">
        <f t="shared" ref="M51:Q51" si="47">INT(((($F$7+$AN9)+(M$22/1000*$AB$14)+((M$22+100)*($C30+400)/1000000*$F$9))*$C$21+$F$5)*$C$20)</f>
        <v>#REF!</v>
      </c>
      <c r="N51" s="271" t="e">
        <f t="shared" si="47"/>
        <v>#REF!</v>
      </c>
      <c r="O51" s="271" t="e">
        <f t="shared" si="47"/>
        <v>#REF!</v>
      </c>
      <c r="P51" s="271" t="e">
        <f t="shared" si="47"/>
        <v>#REF!</v>
      </c>
      <c r="Q51" s="679" t="e">
        <f t="shared" si="47"/>
        <v>#REF!</v>
      </c>
      <c r="R51" s="720">
        <f t="shared" ref="R51:S51" si="48">R30</f>
        <v>0</v>
      </c>
      <c r="S51" s="720">
        <f t="shared" si="48"/>
        <v>3.8448000000000002</v>
      </c>
      <c r="AE51" s="716" t="s">
        <v>870</v>
      </c>
      <c r="AF51" s="710">
        <f>Components!D379</f>
        <v>0.96799999999999997</v>
      </c>
      <c r="AG51" s="1">
        <f t="shared" si="1"/>
        <v>1.3068</v>
      </c>
      <c r="AH51" s="720">
        <f>AG51</f>
        <v>1.3068</v>
      </c>
      <c r="AI51" s="725" t="s">
        <v>835</v>
      </c>
      <c r="AJ51" s="1" t="s">
        <v>871</v>
      </c>
      <c r="AO51" s="787"/>
      <c r="AP51" s="199"/>
      <c r="AQ51" s="199"/>
      <c r="AR51" s="849" t="s">
        <v>872</v>
      </c>
      <c r="AS51" s="849"/>
      <c r="AT51" s="849"/>
      <c r="AU51" s="185"/>
      <c r="AV51" s="185"/>
      <c r="AW51" s="185"/>
      <c r="AX51" s="185"/>
      <c r="AY51" s="185"/>
      <c r="AZ51" s="185"/>
      <c r="BA51" s="185"/>
      <c r="BB51" s="185"/>
      <c r="BC51" s="185"/>
    </row>
    <row r="52" spans="1:55" ht="12.95" customHeight="1">
      <c r="A52" s="54">
        <v>1750</v>
      </c>
      <c r="B52" s="802"/>
      <c r="C52" s="184">
        <v>2200</v>
      </c>
      <c r="D52" s="185" t="e">
        <f t="shared" ref="D52:L52" si="49">INT(((($F$7+$AN10)+(D$22/1000*$F$15)+((D$22+100)*($C31+400)/1000000*$F$9))*$C$21+$F$5)*$C$20)</f>
        <v>#REF!</v>
      </c>
      <c r="E52" s="185" t="e">
        <f t="shared" si="49"/>
        <v>#REF!</v>
      </c>
      <c r="F52" s="185" t="e">
        <f t="shared" si="49"/>
        <v>#REF!</v>
      </c>
      <c r="G52" s="185" t="e">
        <f t="shared" si="49"/>
        <v>#REF!</v>
      </c>
      <c r="H52" s="185" t="e">
        <f t="shared" si="49"/>
        <v>#REF!</v>
      </c>
      <c r="I52" s="185" t="e">
        <f t="shared" si="49"/>
        <v>#REF!</v>
      </c>
      <c r="J52" s="185" t="e">
        <f t="shared" si="49"/>
        <v>#REF!</v>
      </c>
      <c r="K52" s="185" t="e">
        <f t="shared" si="49"/>
        <v>#REF!</v>
      </c>
      <c r="L52" s="185" t="e">
        <f t="shared" si="49"/>
        <v>#REF!</v>
      </c>
      <c r="M52" s="271" t="e">
        <f t="shared" ref="M52:Q52" si="50">INT(((($F$7+$AN10)+(M$22/1000*$AB$14)+((M$22+100)*($C31+400)/1000000*$F$9))*$C$21+$F$5)*$C$20)</f>
        <v>#REF!</v>
      </c>
      <c r="N52" s="271" t="e">
        <f t="shared" si="50"/>
        <v>#REF!</v>
      </c>
      <c r="O52" s="271" t="e">
        <f t="shared" si="50"/>
        <v>#REF!</v>
      </c>
      <c r="P52" s="271" t="e">
        <f t="shared" si="50"/>
        <v>#REF!</v>
      </c>
      <c r="Q52" s="679" t="e">
        <f t="shared" si="50"/>
        <v>#REF!</v>
      </c>
      <c r="R52" s="720">
        <f>R31</f>
        <v>0</v>
      </c>
      <c r="S52" s="720">
        <f>S31</f>
        <v>4.8168000000000015</v>
      </c>
      <c r="AE52" s="716" t="s">
        <v>873</v>
      </c>
      <c r="AF52" s="710">
        <f>Components!D380</f>
        <v>1.2720000000000002</v>
      </c>
      <c r="AG52" s="1">
        <f t="shared" si="1"/>
        <v>1.7172000000000005</v>
      </c>
      <c r="AH52" s="720">
        <f t="shared" ref="AH52:AH74" si="51">AG52</f>
        <v>1.7172000000000005</v>
      </c>
      <c r="AI52" s="725">
        <f>AH52-$AH$51</f>
        <v>0.41040000000000054</v>
      </c>
      <c r="AJ52" s="1" t="s">
        <v>871</v>
      </c>
      <c r="AO52" s="787"/>
      <c r="AP52" s="199"/>
      <c r="AQ52" s="199"/>
      <c r="AR52" s="789"/>
      <c r="AS52" s="790" t="s">
        <v>874</v>
      </c>
      <c r="AT52" s="790" t="s">
        <v>875</v>
      </c>
      <c r="AU52" s="185"/>
      <c r="AV52" s="185"/>
      <c r="AW52" s="185"/>
      <c r="AX52" s="185"/>
      <c r="AY52" s="185"/>
      <c r="AZ52" s="185"/>
      <c r="BA52" s="185"/>
      <c r="BB52" s="185"/>
      <c r="BC52" s="185"/>
    </row>
    <row r="53" spans="1:55" ht="20.100000000000001" customHeight="1">
      <c r="A53" s="54">
        <v>1750</v>
      </c>
      <c r="B53" s="802"/>
      <c r="C53" s="184">
        <v>2400</v>
      </c>
      <c r="D53" s="185" t="e">
        <f t="shared" ref="D53:L53" si="52">INT(((($F$7+$AN11)+(D$22/1000*$F$15)+((D$22+100)*($C32+400)/1000000*$F$9))*$C$21+$F$5)*$C$20)</f>
        <v>#REF!</v>
      </c>
      <c r="E53" s="185" t="e">
        <f t="shared" si="52"/>
        <v>#REF!</v>
      </c>
      <c r="F53" s="185" t="e">
        <f t="shared" si="52"/>
        <v>#REF!</v>
      </c>
      <c r="G53" s="185" t="e">
        <f t="shared" si="52"/>
        <v>#REF!</v>
      </c>
      <c r="H53" s="185" t="e">
        <f t="shared" si="52"/>
        <v>#REF!</v>
      </c>
      <c r="I53" s="185" t="e">
        <f t="shared" si="52"/>
        <v>#REF!</v>
      </c>
      <c r="J53" s="185" t="e">
        <f t="shared" si="52"/>
        <v>#REF!</v>
      </c>
      <c r="K53" s="185" t="e">
        <f t="shared" si="52"/>
        <v>#REF!</v>
      </c>
      <c r="L53" s="185" t="e">
        <f t="shared" si="52"/>
        <v>#REF!</v>
      </c>
      <c r="M53" s="271" t="e">
        <f t="shared" ref="M53:Q53" si="53">INT(((($F$7+$AN11)+(M$22/1000*$AB$14)+((M$22+100)*($C32+400)/1000000*$F$9))*$C$21+$F$5)*$C$20)</f>
        <v>#REF!</v>
      </c>
      <c r="N53" s="271" t="e">
        <f>INT(((($F$7+$AN11)+(N$22/1000*$AB$14)+((N$22+100)*($C32+400)/1000000*$F$9))*$C$21+$F$5)*$C$20)</f>
        <v>#REF!</v>
      </c>
      <c r="O53" s="271" t="e">
        <f t="shared" si="53"/>
        <v>#REF!</v>
      </c>
      <c r="P53" s="271" t="e">
        <f t="shared" si="53"/>
        <v>#REF!</v>
      </c>
      <c r="Q53" s="679" t="e">
        <f t="shared" si="53"/>
        <v>#REF!</v>
      </c>
      <c r="R53" s="720">
        <f t="shared" ref="R53:S53" si="54">R32</f>
        <v>0</v>
      </c>
      <c r="S53" s="720">
        <f t="shared" si="54"/>
        <v>4.8168000000000015</v>
      </c>
      <c r="AE53" s="716" t="s">
        <v>876</v>
      </c>
      <c r="AF53" s="710">
        <f>Components!D381</f>
        <v>1.56</v>
      </c>
      <c r="AG53" s="1">
        <f t="shared" si="1"/>
        <v>2.1060000000000003</v>
      </c>
      <c r="AH53" s="720">
        <f t="shared" si="51"/>
        <v>2.1060000000000003</v>
      </c>
      <c r="AI53" s="725">
        <f t="shared" ref="AI53:AI74" si="55">AH53-$AH$51</f>
        <v>0.79920000000000035</v>
      </c>
      <c r="AJ53" s="1" t="s">
        <v>871</v>
      </c>
      <c r="AO53" s="787"/>
      <c r="AP53" s="830" t="s">
        <v>877</v>
      </c>
      <c r="AQ53" s="830"/>
      <c r="AR53" s="830"/>
      <c r="AS53" s="791">
        <f>O5</f>
        <v>1.0720000000000001</v>
      </c>
      <c r="AT53" s="750">
        <f>AS53*2</f>
        <v>2.1440000000000001</v>
      </c>
      <c r="AU53" s="185"/>
      <c r="AV53" s="185"/>
      <c r="AW53" s="185"/>
      <c r="AX53" s="185"/>
      <c r="AY53" s="185"/>
      <c r="AZ53" s="185"/>
      <c r="BA53" s="185"/>
      <c r="BB53" s="185"/>
      <c r="BC53" s="185"/>
    </row>
    <row r="54" spans="1:55" ht="20.100000000000001" customHeight="1">
      <c r="A54" s="54">
        <v>2000</v>
      </c>
      <c r="B54" s="802"/>
      <c r="C54" s="184">
        <v>2600</v>
      </c>
      <c r="D54" s="185" t="e">
        <f t="shared" ref="D54:L54" si="56">INT(((($F$7+$AN12)+(D$22/1000*$F$15)+((D$22+100)*($C33+400)/1000000*$F$9))*$C$21+$F$5)*$C$20)</f>
        <v>#REF!</v>
      </c>
      <c r="E54" s="185" t="e">
        <f t="shared" si="56"/>
        <v>#REF!</v>
      </c>
      <c r="F54" s="185" t="e">
        <f t="shared" si="56"/>
        <v>#REF!</v>
      </c>
      <c r="G54" s="185" t="e">
        <f t="shared" si="56"/>
        <v>#REF!</v>
      </c>
      <c r="H54" s="185" t="e">
        <f t="shared" si="56"/>
        <v>#REF!</v>
      </c>
      <c r="I54" s="185" t="e">
        <f t="shared" si="56"/>
        <v>#REF!</v>
      </c>
      <c r="J54" s="185" t="e">
        <f t="shared" si="56"/>
        <v>#REF!</v>
      </c>
      <c r="K54" s="185" t="e">
        <f t="shared" si="56"/>
        <v>#REF!</v>
      </c>
      <c r="L54" s="185" t="e">
        <f t="shared" si="56"/>
        <v>#REF!</v>
      </c>
      <c r="M54" s="271" t="e">
        <f t="shared" ref="M54:Q54" si="57">INT(((($F$7+$AN12)+(M$22/1000*$AB$14)+((M$22+100)*($C33+400)/1000000*$F$9))*$C$21+$F$5)*$C$20)</f>
        <v>#REF!</v>
      </c>
      <c r="N54" s="271" t="e">
        <f t="shared" si="57"/>
        <v>#REF!</v>
      </c>
      <c r="O54" s="271" t="e">
        <f t="shared" si="57"/>
        <v>#REF!</v>
      </c>
      <c r="P54" s="271" t="e">
        <f t="shared" si="57"/>
        <v>#REF!</v>
      </c>
      <c r="Q54" s="679" t="e">
        <f t="shared" si="57"/>
        <v>#REF!</v>
      </c>
      <c r="R54" s="720">
        <f t="shared" ref="R54:S54" si="58">R33</f>
        <v>0</v>
      </c>
      <c r="S54" s="720">
        <f t="shared" si="58"/>
        <v>6.0804000000000009</v>
      </c>
      <c r="AE54" s="716" t="s">
        <v>878</v>
      </c>
      <c r="AF54" s="710">
        <f>Components!D382</f>
        <v>1.8800000000000001</v>
      </c>
      <c r="AG54" s="1">
        <f t="shared" si="1"/>
        <v>2.5380000000000003</v>
      </c>
      <c r="AH54" s="720">
        <f t="shared" si="51"/>
        <v>2.5380000000000003</v>
      </c>
      <c r="AI54" s="725">
        <f t="shared" si="55"/>
        <v>1.2312000000000003</v>
      </c>
      <c r="AJ54" s="1" t="s">
        <v>871</v>
      </c>
      <c r="AP54" s="830" t="s">
        <v>879</v>
      </c>
      <c r="AQ54" s="830"/>
      <c r="AR54" s="830"/>
      <c r="AS54" s="791">
        <f>O4</f>
        <v>0.6160000000000001</v>
      </c>
      <c r="AT54" s="750">
        <f>AS54*2</f>
        <v>1.2320000000000002</v>
      </c>
    </row>
    <row r="55" spans="1:55" ht="15" customHeight="1">
      <c r="A55" s="54">
        <v>2250</v>
      </c>
      <c r="B55" s="802"/>
      <c r="C55" s="184">
        <v>2800</v>
      </c>
      <c r="D55" s="185" t="e">
        <f t="shared" ref="D55:L55" si="59">INT(((($F$7+$AN13)+(D$22/1000*$F$15)+((D$22+100)*($C34+400)/1000000*$F$9))*$C$21+$F$5)*$C$20)</f>
        <v>#REF!</v>
      </c>
      <c r="E55" s="185" t="e">
        <f t="shared" si="59"/>
        <v>#REF!</v>
      </c>
      <c r="F55" s="185" t="e">
        <f t="shared" si="59"/>
        <v>#REF!</v>
      </c>
      <c r="G55" s="185" t="e">
        <f t="shared" si="59"/>
        <v>#REF!</v>
      </c>
      <c r="H55" s="185" t="e">
        <f t="shared" si="59"/>
        <v>#REF!</v>
      </c>
      <c r="I55" s="185" t="e">
        <f t="shared" si="59"/>
        <v>#REF!</v>
      </c>
      <c r="J55" s="185" t="e">
        <f t="shared" si="59"/>
        <v>#REF!</v>
      </c>
      <c r="K55" s="185" t="e">
        <f t="shared" si="59"/>
        <v>#REF!</v>
      </c>
      <c r="L55" s="185" t="e">
        <f t="shared" si="59"/>
        <v>#REF!</v>
      </c>
      <c r="M55" s="271" t="e">
        <f t="shared" ref="M55:Q55" si="60">INT(((($F$7+$AN13)+(M$22/1000*$AB$14)+((M$22+100)*($C34+400)/1000000*$F$9))*$C$21+$F$5)*$C$20)</f>
        <v>#REF!</v>
      </c>
      <c r="N55" s="271" t="e">
        <f t="shared" si="60"/>
        <v>#REF!</v>
      </c>
      <c r="O55" s="271" t="e">
        <f t="shared" si="60"/>
        <v>#REF!</v>
      </c>
      <c r="P55" s="271" t="e">
        <f t="shared" si="60"/>
        <v>#REF!</v>
      </c>
      <c r="Q55" s="679" t="e">
        <f t="shared" si="60"/>
        <v>#REF!</v>
      </c>
      <c r="R55" s="720">
        <f t="shared" ref="R55:S55" si="61">R34</f>
        <v>0</v>
      </c>
      <c r="S55" s="720">
        <f t="shared" si="61"/>
        <v>6.0804000000000009</v>
      </c>
      <c r="AE55" s="716" t="s">
        <v>880</v>
      </c>
      <c r="AF55" s="710">
        <f>Components!D383</f>
        <v>2.2320000000000002</v>
      </c>
      <c r="AG55" s="1">
        <f>AF55*$AE$1</f>
        <v>3.0132000000000003</v>
      </c>
      <c r="AH55" s="720">
        <f t="shared" si="51"/>
        <v>3.0132000000000003</v>
      </c>
      <c r="AI55" s="725">
        <f t="shared" si="55"/>
        <v>1.7064000000000004</v>
      </c>
      <c r="AJ55" s="1" t="s">
        <v>871</v>
      </c>
      <c r="AP55" s="830" t="s">
        <v>881</v>
      </c>
      <c r="AQ55" s="830"/>
      <c r="AR55" s="830"/>
      <c r="AS55" s="791">
        <f>O3</f>
        <v>3.3119999999999998</v>
      </c>
      <c r="AT55" s="750">
        <f>AS55*2</f>
        <v>6.6239999999999997</v>
      </c>
    </row>
    <row r="56" spans="1:55" ht="15" customHeight="1">
      <c r="A56" s="54">
        <v>2250</v>
      </c>
      <c r="B56" s="802"/>
      <c r="C56" s="184">
        <v>3000</v>
      </c>
      <c r="D56" s="185" t="e">
        <f t="shared" ref="D56:L56" si="62">INT(((($F$7+$AN14)+(D$22/1000*$F$15)+((D$22+100)*($C35+400)/1000000*$F$9))*$C$21+$F$5)*$C$20)</f>
        <v>#REF!</v>
      </c>
      <c r="E56" s="185" t="e">
        <f t="shared" si="62"/>
        <v>#REF!</v>
      </c>
      <c r="F56" s="185" t="e">
        <f t="shared" si="62"/>
        <v>#REF!</v>
      </c>
      <c r="G56" s="185" t="e">
        <f t="shared" si="62"/>
        <v>#REF!</v>
      </c>
      <c r="H56" s="185" t="e">
        <f t="shared" si="62"/>
        <v>#REF!</v>
      </c>
      <c r="I56" s="185" t="e">
        <f t="shared" si="62"/>
        <v>#REF!</v>
      </c>
      <c r="J56" s="185" t="e">
        <f t="shared" si="62"/>
        <v>#REF!</v>
      </c>
      <c r="K56" s="185" t="e">
        <f t="shared" si="62"/>
        <v>#REF!</v>
      </c>
      <c r="L56" s="185" t="e">
        <f t="shared" si="62"/>
        <v>#REF!</v>
      </c>
      <c r="M56" s="271" t="e">
        <f t="shared" ref="M56:Q56" si="63">INT(((($F$7+$AN14)+(M$22/1000*$AB$14)+((M$22+100)*($C35+400)/1000000*$F$9))*$C$21+$F$5)*$C$20)</f>
        <v>#REF!</v>
      </c>
      <c r="N56" s="271" t="e">
        <f t="shared" si="63"/>
        <v>#REF!</v>
      </c>
      <c r="O56" s="271" t="e">
        <f t="shared" si="63"/>
        <v>#REF!</v>
      </c>
      <c r="P56" s="271" t="e">
        <f t="shared" si="63"/>
        <v>#REF!</v>
      </c>
      <c r="Q56" s="679" t="e">
        <f t="shared" si="63"/>
        <v>#REF!</v>
      </c>
      <c r="R56" s="720">
        <f t="shared" ref="R56:S56" si="64">R35</f>
        <v>0</v>
      </c>
      <c r="S56" s="720">
        <f t="shared" si="64"/>
        <v>6.0804000000000009</v>
      </c>
      <c r="AE56" s="716" t="s">
        <v>882</v>
      </c>
      <c r="AF56" s="710">
        <f>Components!D384</f>
        <v>2.5920000000000005</v>
      </c>
      <c r="AG56" s="1">
        <f t="shared" si="1"/>
        <v>3.499200000000001</v>
      </c>
      <c r="AH56" s="720">
        <f t="shared" si="51"/>
        <v>3.499200000000001</v>
      </c>
      <c r="AI56" s="725">
        <f t="shared" si="55"/>
        <v>2.192400000000001</v>
      </c>
      <c r="AJ56" s="1" t="s">
        <v>871</v>
      </c>
      <c r="AP56" s="830"/>
      <c r="AQ56" s="830"/>
      <c r="AR56" s="830"/>
      <c r="AS56" s="750"/>
      <c r="AT56" s="750"/>
    </row>
    <row r="57" spans="1:55" ht="15" customHeight="1">
      <c r="A57" s="54"/>
      <c r="C57" s="1"/>
      <c r="AE57" s="716" t="s">
        <v>883</v>
      </c>
      <c r="AF57" s="710">
        <f>Components!D385</f>
        <v>2.9280000000000004</v>
      </c>
      <c r="AG57" s="1">
        <f t="shared" si="1"/>
        <v>3.9528000000000008</v>
      </c>
      <c r="AH57" s="720">
        <f t="shared" si="51"/>
        <v>3.9528000000000008</v>
      </c>
      <c r="AI57" s="725">
        <f t="shared" si="55"/>
        <v>2.6460000000000008</v>
      </c>
      <c r="AJ57" s="1" t="s">
        <v>871</v>
      </c>
      <c r="AP57" s="830" t="s">
        <v>884</v>
      </c>
      <c r="AQ57" s="830"/>
      <c r="AR57" s="830"/>
      <c r="AS57" s="750">
        <f>Components!D208</f>
        <v>0.99199999999999999</v>
      </c>
      <c r="AT57" s="750"/>
    </row>
    <row r="58" spans="1:55" ht="12" customHeight="1">
      <c r="A58" s="54"/>
      <c r="C58" s="1"/>
      <c r="AE58" s="716" t="s">
        <v>885</v>
      </c>
      <c r="AF58" s="710">
        <f>Components!D387</f>
        <v>0.59199999999999997</v>
      </c>
      <c r="AG58" s="1">
        <f t="shared" si="1"/>
        <v>0.79920000000000002</v>
      </c>
      <c r="AH58" s="720">
        <f t="shared" si="51"/>
        <v>0.79920000000000002</v>
      </c>
      <c r="AI58" s="725">
        <f t="shared" si="55"/>
        <v>-0.50759999999999994</v>
      </c>
      <c r="AJ58" s="1" t="s">
        <v>886</v>
      </c>
      <c r="AP58" s="830" t="s">
        <v>887</v>
      </c>
      <c r="AQ58" s="830"/>
      <c r="AR58" s="830"/>
      <c r="AS58" s="750">
        <f>Components!D223</f>
        <v>6.032</v>
      </c>
      <c r="AT58" s="255"/>
    </row>
    <row r="59" spans="1:55" ht="20.100000000000001" customHeight="1">
      <c r="A59" s="54"/>
      <c r="B59" s="52"/>
      <c r="C59" s="53"/>
      <c r="D59" s="803" t="s">
        <v>45</v>
      </c>
      <c r="E59" s="803"/>
      <c r="F59" s="803"/>
      <c r="G59" s="803"/>
      <c r="H59" s="803"/>
      <c r="I59" s="803"/>
      <c r="J59" s="803"/>
      <c r="K59" s="803"/>
      <c r="L59" s="803"/>
      <c r="M59" s="803"/>
      <c r="N59" s="803"/>
      <c r="O59" s="803"/>
      <c r="P59" s="803"/>
      <c r="Q59" s="803"/>
      <c r="R59" s="803"/>
      <c r="S59" s="803"/>
      <c r="AE59" s="716" t="s">
        <v>888</v>
      </c>
      <c r="AF59" s="710">
        <f>Components!D370</f>
        <v>1.784</v>
      </c>
      <c r="AG59" s="1">
        <f t="shared" si="1"/>
        <v>2.4084000000000003</v>
      </c>
      <c r="AH59" s="720">
        <f t="shared" si="51"/>
        <v>2.4084000000000003</v>
      </c>
      <c r="AI59" s="725">
        <f t="shared" si="55"/>
        <v>1.1016000000000004</v>
      </c>
      <c r="AJ59" s="1" t="s">
        <v>871</v>
      </c>
      <c r="AP59" s="830" t="s">
        <v>889</v>
      </c>
      <c r="AQ59" s="830"/>
      <c r="AR59" s="830"/>
      <c r="AS59" s="750">
        <f>Components!D226</f>
        <v>0.72800000000000009</v>
      </c>
      <c r="AT59" s="750"/>
    </row>
    <row r="60" spans="1:55" ht="20.100000000000001" customHeight="1">
      <c r="A60" s="54"/>
      <c r="B60" s="52" t="s">
        <v>78</v>
      </c>
      <c r="C60" s="53"/>
      <c r="D60" s="833" t="s">
        <v>79</v>
      </c>
      <c r="E60" s="833"/>
      <c r="F60" s="833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AE60" s="716" t="s">
        <v>890</v>
      </c>
      <c r="AF60" s="710">
        <f>Components!D370</f>
        <v>1.784</v>
      </c>
      <c r="AG60" s="1">
        <f>AF60*$AE$1</f>
        <v>2.4084000000000003</v>
      </c>
      <c r="AH60" s="720">
        <f t="shared" si="51"/>
        <v>2.4084000000000003</v>
      </c>
      <c r="AI60" s="725">
        <f t="shared" si="55"/>
        <v>1.1016000000000004</v>
      </c>
      <c r="AJ60" s="1" t="s">
        <v>871</v>
      </c>
      <c r="AP60" s="830" t="s">
        <v>891</v>
      </c>
      <c r="AQ60" s="830"/>
      <c r="AR60" s="830"/>
      <c r="AS60" s="750">
        <f>Components!D224</f>
        <v>9.4960000000000004</v>
      </c>
      <c r="AT60" s="199"/>
    </row>
    <row r="61" spans="1:55" ht="17.100000000000001" customHeight="1" thickBot="1">
      <c r="A61" s="54"/>
      <c r="B61" s="54"/>
      <c r="C61" s="55"/>
      <c r="D61" s="189">
        <v>600</v>
      </c>
      <c r="E61" s="189">
        <v>800</v>
      </c>
      <c r="F61" s="189">
        <v>1000</v>
      </c>
      <c r="G61" s="189">
        <v>1200</v>
      </c>
      <c r="H61" s="189">
        <v>1400</v>
      </c>
      <c r="I61" s="189">
        <v>1600</v>
      </c>
      <c r="J61" s="189">
        <v>1800</v>
      </c>
      <c r="K61" s="189">
        <v>2000</v>
      </c>
      <c r="L61" s="189">
        <v>2200</v>
      </c>
      <c r="M61" s="262">
        <v>2400</v>
      </c>
      <c r="N61" s="262">
        <v>2600</v>
      </c>
      <c r="O61" s="262">
        <v>2800</v>
      </c>
      <c r="P61" s="262">
        <v>3000</v>
      </c>
      <c r="Q61" s="263">
        <v>3200</v>
      </c>
      <c r="R61" s="263" t="s">
        <v>826</v>
      </c>
      <c r="S61" s="263" t="s">
        <v>827</v>
      </c>
      <c r="AE61" s="716" t="s">
        <v>892</v>
      </c>
      <c r="AF61" s="710">
        <f>Components!D371</f>
        <v>2.456</v>
      </c>
      <c r="AG61" s="1">
        <f t="shared" si="1"/>
        <v>3.3156000000000003</v>
      </c>
      <c r="AH61" s="720">
        <f t="shared" si="51"/>
        <v>3.3156000000000003</v>
      </c>
      <c r="AI61" s="725">
        <f t="shared" si="55"/>
        <v>2.0088000000000004</v>
      </c>
      <c r="AJ61" s="1" t="s">
        <v>871</v>
      </c>
      <c r="AP61" s="850"/>
      <c r="AQ61" s="850"/>
      <c r="AR61" s="850"/>
      <c r="AS61" s="199"/>
      <c r="AT61" s="199"/>
    </row>
    <row r="62" spans="1:55" ht="15" customHeight="1" thickBot="1">
      <c r="A62" s="54">
        <v>500</v>
      </c>
      <c r="B62" s="802" t="s">
        <v>82</v>
      </c>
      <c r="C62" s="184">
        <v>600</v>
      </c>
      <c r="D62" s="185" t="e">
        <f>INT(((($F$7+$AN2)+(D$22/1000*$F$15)+((D$22+100)*($C23+400)/1000000*$F$10))*$C$21+$F$5)*$C$20)</f>
        <v>#REF!</v>
      </c>
      <c r="E62" s="185" t="e">
        <f t="shared" ref="E62:L62" si="65">INT(((($F$7+$AN2)+(E$22/1000*$F$15)+((E$22+100)*($C23+400)/1000000*$F$10))*$C$21+$F$5)*$C$20)</f>
        <v>#REF!</v>
      </c>
      <c r="F62" s="185" t="e">
        <f t="shared" si="65"/>
        <v>#REF!</v>
      </c>
      <c r="G62" s="185" t="e">
        <f t="shared" si="65"/>
        <v>#REF!</v>
      </c>
      <c r="H62" s="185" t="e">
        <f t="shared" si="65"/>
        <v>#REF!</v>
      </c>
      <c r="I62" s="185" t="e">
        <f t="shared" si="65"/>
        <v>#REF!</v>
      </c>
      <c r="J62" s="185" t="e">
        <f t="shared" si="65"/>
        <v>#REF!</v>
      </c>
      <c r="K62" s="185" t="e">
        <f t="shared" si="65"/>
        <v>#REF!</v>
      </c>
      <c r="L62" s="185" t="e">
        <f t="shared" si="65"/>
        <v>#REF!</v>
      </c>
      <c r="M62" s="267" t="e">
        <f>INT(((($F$7+$AN2)+(M$22/1000*$AB$14)+((M$22+100)*($C23+400)/1000000*$F$10))*$C$21+$F$5)*$C$20)</f>
        <v>#REF!</v>
      </c>
      <c r="N62" s="267" t="e">
        <f t="shared" ref="N62:Q62" si="66">INT(((($F$7+$AN2)+(N$22/1000*$AB$14)+((N$22+100)*($C23+400)/1000000*$F$10))*$C$21+$F$5)*$C$20)</f>
        <v>#REF!</v>
      </c>
      <c r="O62" s="267" t="e">
        <f t="shared" si="66"/>
        <v>#REF!</v>
      </c>
      <c r="P62" s="267" t="e">
        <f t="shared" si="66"/>
        <v>#REF!</v>
      </c>
      <c r="Q62" s="267" t="e">
        <f t="shared" si="66"/>
        <v>#REF!</v>
      </c>
      <c r="R62" s="766">
        <f>R44</f>
        <v>-0.65879999999999994</v>
      </c>
      <c r="S62" s="766">
        <f>S44</f>
        <v>1.1016000000000004</v>
      </c>
      <c r="AE62" s="716" t="s">
        <v>893</v>
      </c>
      <c r="AF62" s="710">
        <f>Components!D372</f>
        <v>3.1440000000000001</v>
      </c>
      <c r="AG62" s="1">
        <f t="shared" si="1"/>
        <v>4.2444000000000006</v>
      </c>
      <c r="AH62" s="720">
        <f t="shared" si="51"/>
        <v>4.2444000000000006</v>
      </c>
      <c r="AI62" s="725">
        <f t="shared" si="55"/>
        <v>2.9376000000000007</v>
      </c>
      <c r="AJ62" s="1" t="s">
        <v>871</v>
      </c>
      <c r="AP62" s="831" t="s">
        <v>894</v>
      </c>
      <c r="AQ62" s="831"/>
      <c r="AR62" s="831"/>
      <c r="AS62" s="3">
        <f>(AS57+AS58+AS60)-(AS53+AT54+AS55)</f>
        <v>10.904</v>
      </c>
    </row>
    <row r="63" spans="1:55" ht="15" customHeight="1" thickBot="1">
      <c r="A63" s="54">
        <v>500</v>
      </c>
      <c r="B63" s="802"/>
      <c r="C63" s="184">
        <v>800</v>
      </c>
      <c r="D63" s="185" t="e">
        <f t="shared" ref="D63:L74" si="67">INT(((($F$7+$AN3)+(D$22/1000*$F$15)+((D$22+100)*($C24+400)/1000000*$F$10))*$C$21+$F$5)*$C$20)</f>
        <v>#REF!</v>
      </c>
      <c r="E63" s="185" t="e">
        <f t="shared" si="67"/>
        <v>#REF!</v>
      </c>
      <c r="F63" s="185" t="e">
        <f t="shared" si="67"/>
        <v>#REF!</v>
      </c>
      <c r="G63" s="185" t="e">
        <f t="shared" si="67"/>
        <v>#REF!</v>
      </c>
      <c r="H63" s="185" t="e">
        <f t="shared" si="67"/>
        <v>#REF!</v>
      </c>
      <c r="I63" s="185" t="e">
        <f t="shared" si="67"/>
        <v>#REF!</v>
      </c>
      <c r="J63" s="185" t="e">
        <f t="shared" si="67"/>
        <v>#REF!</v>
      </c>
      <c r="K63" s="185" t="e">
        <f t="shared" si="67"/>
        <v>#REF!</v>
      </c>
      <c r="L63" s="185" t="e">
        <f t="shared" si="67"/>
        <v>#REF!</v>
      </c>
      <c r="M63" s="267" t="e">
        <f t="shared" ref="M63:Q74" si="68">INT(((($F$7+$AN3)+(M$22/1000*$AB$14)+((M$22+100)*($C24+400)/1000000*$F$10))*$C$21+$F$5)*$C$20)</f>
        <v>#REF!</v>
      </c>
      <c r="N63" s="267" t="e">
        <f t="shared" si="68"/>
        <v>#REF!</v>
      </c>
      <c r="O63" s="267" t="e">
        <f t="shared" si="68"/>
        <v>#REF!</v>
      </c>
      <c r="P63" s="267" t="e">
        <f t="shared" si="68"/>
        <v>#REF!</v>
      </c>
      <c r="Q63" s="267" t="e">
        <f t="shared" si="68"/>
        <v>#REF!</v>
      </c>
      <c r="R63" s="766">
        <f t="shared" ref="R63:S63" si="69">R45</f>
        <v>-0.65879999999999994</v>
      </c>
      <c r="S63" s="766">
        <f t="shared" si="69"/>
        <v>1.1016000000000004</v>
      </c>
      <c r="AE63" s="716" t="s">
        <v>895</v>
      </c>
      <c r="AF63" s="710">
        <f>Components!D373</f>
        <v>3.8159999999999998</v>
      </c>
      <c r="AG63" s="1">
        <f t="shared" si="1"/>
        <v>5.1516000000000002</v>
      </c>
      <c r="AH63" s="720">
        <f t="shared" si="51"/>
        <v>5.1516000000000002</v>
      </c>
      <c r="AI63" s="725">
        <f t="shared" si="55"/>
        <v>3.8448000000000002</v>
      </c>
      <c r="AJ63" s="1" t="s">
        <v>871</v>
      </c>
      <c r="AP63" s="831" t="s">
        <v>896</v>
      </c>
      <c r="AQ63" s="831"/>
      <c r="AR63" s="831"/>
      <c r="AS63" s="3">
        <f>(AS57+AS59)-AS53</f>
        <v>0.64800000000000013</v>
      </c>
      <c r="AT63" s="199"/>
      <c r="AU63" s="199"/>
    </row>
    <row r="64" spans="1:55" ht="15" customHeight="1" thickBot="1">
      <c r="A64" s="54">
        <v>750</v>
      </c>
      <c r="B64" s="802"/>
      <c r="C64" s="184">
        <v>1000</v>
      </c>
      <c r="D64" s="185" t="e">
        <f t="shared" si="67"/>
        <v>#REF!</v>
      </c>
      <c r="E64" s="185" t="e">
        <f t="shared" si="67"/>
        <v>#REF!</v>
      </c>
      <c r="F64" s="185" t="e">
        <f t="shared" si="67"/>
        <v>#REF!</v>
      </c>
      <c r="G64" s="185" t="e">
        <f t="shared" si="67"/>
        <v>#REF!</v>
      </c>
      <c r="H64" s="185" t="e">
        <f t="shared" si="67"/>
        <v>#REF!</v>
      </c>
      <c r="I64" s="185" t="e">
        <f t="shared" si="67"/>
        <v>#REF!</v>
      </c>
      <c r="J64" s="185" t="e">
        <f t="shared" si="67"/>
        <v>#REF!</v>
      </c>
      <c r="K64" s="185" t="e">
        <f t="shared" si="67"/>
        <v>#REF!</v>
      </c>
      <c r="L64" s="185" t="e">
        <f t="shared" si="67"/>
        <v>#REF!</v>
      </c>
      <c r="M64" s="267" t="e">
        <f t="shared" si="68"/>
        <v>#REF!</v>
      </c>
      <c r="N64" s="267" t="e">
        <f t="shared" si="68"/>
        <v>#REF!</v>
      </c>
      <c r="O64" s="267" t="e">
        <f t="shared" si="68"/>
        <v>#REF!</v>
      </c>
      <c r="P64" s="267" t="e">
        <f t="shared" si="68"/>
        <v>#REF!</v>
      </c>
      <c r="Q64" s="267" t="e">
        <f t="shared" si="68"/>
        <v>#REF!</v>
      </c>
      <c r="R64" s="766">
        <f t="shared" ref="R64:S64" si="70">R46</f>
        <v>0</v>
      </c>
      <c r="S64" s="766">
        <f t="shared" si="70"/>
        <v>1.1016000000000004</v>
      </c>
      <c r="AE64" s="716" t="s">
        <v>897</v>
      </c>
      <c r="AF64" s="710">
        <f>Components!D374</f>
        <v>4.5360000000000005</v>
      </c>
      <c r="AG64" s="1">
        <f t="shared" si="1"/>
        <v>6.1236000000000015</v>
      </c>
      <c r="AH64" s="720">
        <f t="shared" si="51"/>
        <v>6.1236000000000015</v>
      </c>
      <c r="AI64" s="725">
        <f t="shared" si="55"/>
        <v>4.8168000000000015</v>
      </c>
      <c r="AJ64" s="1" t="s">
        <v>871</v>
      </c>
    </row>
    <row r="65" spans="1:36" ht="15" customHeight="1" thickBot="1">
      <c r="A65" s="54">
        <v>1000</v>
      </c>
      <c r="B65" s="802"/>
      <c r="C65" s="184">
        <v>1200</v>
      </c>
      <c r="D65" s="185" t="e">
        <f t="shared" si="67"/>
        <v>#REF!</v>
      </c>
      <c r="E65" s="185" t="e">
        <f t="shared" si="67"/>
        <v>#REF!</v>
      </c>
      <c r="F65" s="185" t="e">
        <f t="shared" si="67"/>
        <v>#REF!</v>
      </c>
      <c r="G65" s="185" t="e">
        <f t="shared" si="67"/>
        <v>#REF!</v>
      </c>
      <c r="H65" s="185" t="e">
        <f t="shared" si="67"/>
        <v>#REF!</v>
      </c>
      <c r="I65" s="185" t="e">
        <f t="shared" si="67"/>
        <v>#REF!</v>
      </c>
      <c r="J65" s="185" t="e">
        <f t="shared" si="67"/>
        <v>#REF!</v>
      </c>
      <c r="K65" s="185" t="e">
        <f t="shared" si="67"/>
        <v>#REF!</v>
      </c>
      <c r="L65" s="185" t="e">
        <f t="shared" si="67"/>
        <v>#REF!</v>
      </c>
      <c r="M65" s="267" t="e">
        <f t="shared" si="68"/>
        <v>#REF!</v>
      </c>
      <c r="N65" s="267" t="e">
        <f t="shared" si="68"/>
        <v>#REF!</v>
      </c>
      <c r="O65" s="267" t="e">
        <f t="shared" si="68"/>
        <v>#REF!</v>
      </c>
      <c r="P65" s="267" t="e">
        <f t="shared" si="68"/>
        <v>#REF!</v>
      </c>
      <c r="Q65" s="267" t="e">
        <f t="shared" si="68"/>
        <v>#REF!</v>
      </c>
      <c r="R65" s="766">
        <f t="shared" ref="R65:S65" si="71">R47</f>
        <v>0</v>
      </c>
      <c r="S65" s="766">
        <f t="shared" si="71"/>
        <v>2.0088000000000004</v>
      </c>
      <c r="AE65" s="716" t="s">
        <v>898</v>
      </c>
      <c r="AF65" s="710">
        <f>Components!D375</f>
        <v>5.4720000000000004</v>
      </c>
      <c r="AG65" s="1">
        <f t="shared" si="1"/>
        <v>7.3872000000000009</v>
      </c>
      <c r="AH65" s="720">
        <f t="shared" si="51"/>
        <v>7.3872000000000009</v>
      </c>
      <c r="AI65" s="725">
        <f t="shared" si="55"/>
        <v>6.0804000000000009</v>
      </c>
      <c r="AJ65" s="1" t="s">
        <v>871</v>
      </c>
    </row>
    <row r="66" spans="1:36" ht="15" customHeight="1" thickBot="1">
      <c r="A66" s="54">
        <v>1000</v>
      </c>
      <c r="B66" s="802"/>
      <c r="C66" s="184">
        <v>1400</v>
      </c>
      <c r="D66" s="185" t="e">
        <f t="shared" si="67"/>
        <v>#REF!</v>
      </c>
      <c r="E66" s="185" t="e">
        <f t="shared" si="67"/>
        <v>#REF!</v>
      </c>
      <c r="F66" s="185" t="e">
        <f t="shared" si="67"/>
        <v>#REF!</v>
      </c>
      <c r="G66" s="185" t="e">
        <f t="shared" si="67"/>
        <v>#REF!</v>
      </c>
      <c r="H66" s="185" t="e">
        <f t="shared" si="67"/>
        <v>#REF!</v>
      </c>
      <c r="I66" s="185" t="e">
        <f t="shared" si="67"/>
        <v>#REF!</v>
      </c>
      <c r="J66" s="185" t="e">
        <f t="shared" si="67"/>
        <v>#REF!</v>
      </c>
      <c r="K66" s="185" t="e">
        <f t="shared" si="67"/>
        <v>#REF!</v>
      </c>
      <c r="L66" s="185" t="e">
        <f t="shared" si="67"/>
        <v>#REF!</v>
      </c>
      <c r="M66" s="267" t="e">
        <f t="shared" si="68"/>
        <v>#REF!</v>
      </c>
      <c r="N66" s="267" t="e">
        <f t="shared" si="68"/>
        <v>#REF!</v>
      </c>
      <c r="O66" s="267" t="e">
        <f t="shared" si="68"/>
        <v>#REF!</v>
      </c>
      <c r="P66" s="267" t="e">
        <f t="shared" si="68"/>
        <v>#REF!</v>
      </c>
      <c r="Q66" s="267" t="e">
        <f t="shared" si="68"/>
        <v>#REF!</v>
      </c>
      <c r="R66" s="766">
        <f t="shared" ref="R66:S66" si="72">R48</f>
        <v>0</v>
      </c>
      <c r="S66" s="766">
        <f t="shared" si="72"/>
        <v>2.0088000000000004</v>
      </c>
      <c r="AE66" s="716" t="s">
        <v>899</v>
      </c>
      <c r="AH66" s="720">
        <f t="shared" si="51"/>
        <v>0</v>
      </c>
      <c r="AI66" s="725">
        <f t="shared" si="55"/>
        <v>-1.3068</v>
      </c>
      <c r="AJ66" s="1" t="s">
        <v>886</v>
      </c>
    </row>
    <row r="67" spans="1:36" ht="15" customHeight="1" thickBot="1">
      <c r="A67" s="54">
        <v>1250</v>
      </c>
      <c r="B67" s="802"/>
      <c r="C67" s="184">
        <v>1600</v>
      </c>
      <c r="D67" s="185" t="e">
        <f t="shared" si="67"/>
        <v>#REF!</v>
      </c>
      <c r="E67" s="185" t="e">
        <f t="shared" si="67"/>
        <v>#REF!</v>
      </c>
      <c r="F67" s="185" t="e">
        <f t="shared" si="67"/>
        <v>#REF!</v>
      </c>
      <c r="G67" s="185" t="e">
        <f t="shared" si="67"/>
        <v>#REF!</v>
      </c>
      <c r="H67" s="185" t="e">
        <f t="shared" si="67"/>
        <v>#REF!</v>
      </c>
      <c r="I67" s="185" t="e">
        <f t="shared" si="67"/>
        <v>#REF!</v>
      </c>
      <c r="J67" s="185" t="e">
        <f t="shared" si="67"/>
        <v>#REF!</v>
      </c>
      <c r="K67" s="185" t="e">
        <f t="shared" si="67"/>
        <v>#REF!</v>
      </c>
      <c r="L67" s="185" t="e">
        <f t="shared" si="67"/>
        <v>#REF!</v>
      </c>
      <c r="M67" s="267" t="e">
        <f t="shared" si="68"/>
        <v>#REF!</v>
      </c>
      <c r="N67" s="267" t="e">
        <f t="shared" si="68"/>
        <v>#REF!</v>
      </c>
      <c r="O67" s="267" t="e">
        <f t="shared" si="68"/>
        <v>#REF!</v>
      </c>
      <c r="P67" s="267" t="e">
        <f t="shared" si="68"/>
        <v>#REF!</v>
      </c>
      <c r="Q67" s="267" t="e">
        <f t="shared" si="68"/>
        <v>#REF!</v>
      </c>
      <c r="R67" s="766">
        <f t="shared" ref="R67:S67" si="73">R49</f>
        <v>0</v>
      </c>
      <c r="S67" s="766">
        <f t="shared" si="73"/>
        <v>2.9376000000000007</v>
      </c>
      <c r="AE67" s="716" t="s">
        <v>900</v>
      </c>
      <c r="AF67" s="322">
        <f>Components!D362</f>
        <v>0.48</v>
      </c>
      <c r="AG67" s="1">
        <f t="shared" si="1"/>
        <v>0.64800000000000002</v>
      </c>
      <c r="AH67" s="720">
        <f t="shared" si="51"/>
        <v>0.64800000000000002</v>
      </c>
      <c r="AI67" s="725">
        <f t="shared" si="55"/>
        <v>-0.65879999999999994</v>
      </c>
      <c r="AJ67" s="1" t="s">
        <v>871</v>
      </c>
    </row>
    <row r="68" spans="1:36" ht="15" customHeight="1" thickBot="1">
      <c r="A68" s="54">
        <v>1250</v>
      </c>
      <c r="B68" s="802"/>
      <c r="C68" s="184">
        <v>1800</v>
      </c>
      <c r="D68" s="185" t="e">
        <f t="shared" si="67"/>
        <v>#REF!</v>
      </c>
      <c r="E68" s="185" t="e">
        <f t="shared" si="67"/>
        <v>#REF!</v>
      </c>
      <c r="F68" s="185" t="e">
        <f t="shared" si="67"/>
        <v>#REF!</v>
      </c>
      <c r="G68" s="185" t="e">
        <f t="shared" si="67"/>
        <v>#REF!</v>
      </c>
      <c r="H68" s="185" t="e">
        <f t="shared" si="67"/>
        <v>#REF!</v>
      </c>
      <c r="I68" s="185" t="e">
        <f t="shared" si="67"/>
        <v>#REF!</v>
      </c>
      <c r="J68" s="185" t="e">
        <f t="shared" si="67"/>
        <v>#REF!</v>
      </c>
      <c r="K68" s="185" t="e">
        <f t="shared" si="67"/>
        <v>#REF!</v>
      </c>
      <c r="L68" s="185" t="e">
        <f t="shared" si="67"/>
        <v>#REF!</v>
      </c>
      <c r="M68" s="267" t="e">
        <f t="shared" si="68"/>
        <v>#REF!</v>
      </c>
      <c r="N68" s="267" t="e">
        <f t="shared" si="68"/>
        <v>#REF!</v>
      </c>
      <c r="O68" s="267" t="e">
        <f t="shared" si="68"/>
        <v>#REF!</v>
      </c>
      <c r="P68" s="267" t="e">
        <f t="shared" si="68"/>
        <v>#REF!</v>
      </c>
      <c r="Q68" s="267" t="e">
        <f t="shared" si="68"/>
        <v>#REF!</v>
      </c>
      <c r="R68" s="766">
        <f t="shared" ref="R68:S68" si="74">R50</f>
        <v>0</v>
      </c>
      <c r="S68" s="766">
        <f t="shared" si="74"/>
        <v>2.9376000000000007</v>
      </c>
      <c r="AE68" s="716" t="s">
        <v>901</v>
      </c>
      <c r="AF68" s="322">
        <f>Components!D363</f>
        <v>0.62400000000000011</v>
      </c>
      <c r="AG68" s="1">
        <f t="shared" si="1"/>
        <v>0.84240000000000015</v>
      </c>
      <c r="AH68" s="720">
        <f t="shared" si="51"/>
        <v>0.84240000000000015</v>
      </c>
      <c r="AI68" s="725">
        <f t="shared" si="55"/>
        <v>-0.46439999999999981</v>
      </c>
      <c r="AJ68" s="1" t="s">
        <v>871</v>
      </c>
    </row>
    <row r="69" spans="1:36" ht="15" customHeight="1" thickBot="1">
      <c r="A69" s="54">
        <v>1500</v>
      </c>
      <c r="B69" s="802"/>
      <c r="C69" s="184">
        <v>2000</v>
      </c>
      <c r="D69" s="185" t="e">
        <f t="shared" si="67"/>
        <v>#REF!</v>
      </c>
      <c r="E69" s="185" t="e">
        <f t="shared" si="67"/>
        <v>#REF!</v>
      </c>
      <c r="F69" s="185" t="e">
        <f t="shared" si="67"/>
        <v>#REF!</v>
      </c>
      <c r="G69" s="185" t="e">
        <f t="shared" si="67"/>
        <v>#REF!</v>
      </c>
      <c r="H69" s="185" t="e">
        <f t="shared" si="67"/>
        <v>#REF!</v>
      </c>
      <c r="I69" s="185" t="e">
        <f t="shared" si="67"/>
        <v>#REF!</v>
      </c>
      <c r="J69" s="185" t="e">
        <f t="shared" si="67"/>
        <v>#REF!</v>
      </c>
      <c r="K69" s="185" t="e">
        <f t="shared" si="67"/>
        <v>#REF!</v>
      </c>
      <c r="L69" s="185" t="e">
        <f t="shared" si="67"/>
        <v>#REF!</v>
      </c>
      <c r="M69" s="267" t="e">
        <f t="shared" si="68"/>
        <v>#REF!</v>
      </c>
      <c r="N69" s="267" t="e">
        <f t="shared" si="68"/>
        <v>#REF!</v>
      </c>
      <c r="O69" s="267" t="e">
        <f t="shared" si="68"/>
        <v>#REF!</v>
      </c>
      <c r="P69" s="267" t="e">
        <f t="shared" si="68"/>
        <v>#REF!</v>
      </c>
      <c r="Q69" s="267" t="e">
        <f t="shared" si="68"/>
        <v>#REF!</v>
      </c>
      <c r="R69" s="766">
        <f t="shared" ref="R69:S69" si="75">R51</f>
        <v>0</v>
      </c>
      <c r="S69" s="766">
        <f t="shared" si="75"/>
        <v>3.8448000000000002</v>
      </c>
      <c r="AE69" s="716" t="s">
        <v>902</v>
      </c>
      <c r="AF69" s="322">
        <f>Components!D364</f>
        <v>0.76</v>
      </c>
      <c r="AG69" s="1">
        <f t="shared" si="1"/>
        <v>1.026</v>
      </c>
      <c r="AH69" s="720">
        <f t="shared" si="51"/>
        <v>1.026</v>
      </c>
      <c r="AI69" s="725">
        <f t="shared" si="55"/>
        <v>-0.28079999999999994</v>
      </c>
      <c r="AJ69" s="1" t="s">
        <v>871</v>
      </c>
    </row>
    <row r="70" spans="1:36" ht="12.95" customHeight="1" thickBot="1">
      <c r="A70" s="54">
        <v>1750</v>
      </c>
      <c r="B70" s="802"/>
      <c r="C70" s="184">
        <v>2200</v>
      </c>
      <c r="D70" s="185" t="e">
        <f t="shared" si="67"/>
        <v>#REF!</v>
      </c>
      <c r="E70" s="185" t="e">
        <f t="shared" si="67"/>
        <v>#REF!</v>
      </c>
      <c r="F70" s="185" t="e">
        <f t="shared" si="67"/>
        <v>#REF!</v>
      </c>
      <c r="G70" s="185" t="e">
        <f t="shared" si="67"/>
        <v>#REF!</v>
      </c>
      <c r="H70" s="185" t="e">
        <f t="shared" si="67"/>
        <v>#REF!</v>
      </c>
      <c r="I70" s="185" t="e">
        <f t="shared" si="67"/>
        <v>#REF!</v>
      </c>
      <c r="J70" s="185" t="e">
        <f t="shared" si="67"/>
        <v>#REF!</v>
      </c>
      <c r="K70" s="185" t="e">
        <f t="shared" si="67"/>
        <v>#REF!</v>
      </c>
      <c r="L70" s="185" t="e">
        <f t="shared" si="67"/>
        <v>#REF!</v>
      </c>
      <c r="M70" s="267" t="e">
        <f t="shared" si="68"/>
        <v>#REF!</v>
      </c>
      <c r="N70" s="267" t="e">
        <f t="shared" si="68"/>
        <v>#REF!</v>
      </c>
      <c r="O70" s="267" t="e">
        <f t="shared" si="68"/>
        <v>#REF!</v>
      </c>
      <c r="P70" s="267" t="e">
        <f t="shared" si="68"/>
        <v>#REF!</v>
      </c>
      <c r="Q70" s="267" t="e">
        <f t="shared" si="68"/>
        <v>#REF!</v>
      </c>
      <c r="R70" s="766">
        <f t="shared" ref="R70:S70" si="76">R52</f>
        <v>0</v>
      </c>
      <c r="S70" s="766">
        <f t="shared" si="76"/>
        <v>4.8168000000000015</v>
      </c>
      <c r="AE70" s="716" t="s">
        <v>903</v>
      </c>
      <c r="AF70" s="322">
        <f>Components!D365</f>
        <v>0.88800000000000012</v>
      </c>
      <c r="AG70" s="1">
        <f t="shared" si="1"/>
        <v>1.1988000000000003</v>
      </c>
      <c r="AH70" s="720">
        <f t="shared" si="51"/>
        <v>1.1988000000000003</v>
      </c>
      <c r="AI70" s="725">
        <f t="shared" si="55"/>
        <v>-0.10799999999999965</v>
      </c>
      <c r="AJ70" s="1" t="s">
        <v>871</v>
      </c>
    </row>
    <row r="71" spans="1:36" ht="20.100000000000001" customHeight="1" thickBot="1">
      <c r="A71" s="54">
        <v>1750</v>
      </c>
      <c r="B71" s="802"/>
      <c r="C71" s="184">
        <v>2400</v>
      </c>
      <c r="D71" s="185" t="e">
        <f t="shared" si="67"/>
        <v>#REF!</v>
      </c>
      <c r="E71" s="185" t="e">
        <f t="shared" si="67"/>
        <v>#REF!</v>
      </c>
      <c r="F71" s="185" t="e">
        <f t="shared" si="67"/>
        <v>#REF!</v>
      </c>
      <c r="G71" s="185" t="e">
        <f t="shared" si="67"/>
        <v>#REF!</v>
      </c>
      <c r="H71" s="185" t="e">
        <f t="shared" si="67"/>
        <v>#REF!</v>
      </c>
      <c r="I71" s="185" t="e">
        <f t="shared" si="67"/>
        <v>#REF!</v>
      </c>
      <c r="J71" s="185" t="e">
        <f t="shared" si="67"/>
        <v>#REF!</v>
      </c>
      <c r="K71" s="185" t="e">
        <f t="shared" si="67"/>
        <v>#REF!</v>
      </c>
      <c r="L71" s="185" t="e">
        <f t="shared" si="67"/>
        <v>#REF!</v>
      </c>
      <c r="M71" s="267" t="e">
        <f t="shared" si="68"/>
        <v>#REF!</v>
      </c>
      <c r="N71" s="267" t="e">
        <f t="shared" si="68"/>
        <v>#REF!</v>
      </c>
      <c r="O71" s="267" t="e">
        <f t="shared" si="68"/>
        <v>#REF!</v>
      </c>
      <c r="P71" s="267" t="e">
        <f t="shared" si="68"/>
        <v>#REF!</v>
      </c>
      <c r="Q71" s="267" t="e">
        <f t="shared" si="68"/>
        <v>#REF!</v>
      </c>
      <c r="R71" s="766">
        <f t="shared" ref="R71:S71" si="77">R53</f>
        <v>0</v>
      </c>
      <c r="S71" s="766">
        <f t="shared" si="77"/>
        <v>4.8168000000000015</v>
      </c>
      <c r="AE71" s="716" t="s">
        <v>904</v>
      </c>
      <c r="AF71" s="322">
        <f>Components!D366</f>
        <v>1.032</v>
      </c>
      <c r="AG71" s="1">
        <f t="shared" si="1"/>
        <v>1.3932000000000002</v>
      </c>
      <c r="AH71" s="720">
        <f t="shared" si="51"/>
        <v>1.3932000000000002</v>
      </c>
      <c r="AI71" s="725">
        <f t="shared" si="55"/>
        <v>8.6400000000000254E-2</v>
      </c>
      <c r="AJ71" s="1" t="s">
        <v>871</v>
      </c>
    </row>
    <row r="72" spans="1:36" ht="20.100000000000001" customHeight="1" thickBot="1">
      <c r="A72" s="54">
        <v>2000</v>
      </c>
      <c r="B72" s="802"/>
      <c r="C72" s="184">
        <v>2600</v>
      </c>
      <c r="D72" s="185" t="e">
        <f t="shared" si="67"/>
        <v>#REF!</v>
      </c>
      <c r="E72" s="185" t="e">
        <f t="shared" si="67"/>
        <v>#REF!</v>
      </c>
      <c r="F72" s="185" t="e">
        <f t="shared" si="67"/>
        <v>#REF!</v>
      </c>
      <c r="G72" s="185" t="e">
        <f t="shared" si="67"/>
        <v>#REF!</v>
      </c>
      <c r="H72" s="185" t="e">
        <f t="shared" si="67"/>
        <v>#REF!</v>
      </c>
      <c r="I72" s="185" t="e">
        <f t="shared" si="67"/>
        <v>#REF!</v>
      </c>
      <c r="J72" s="185" t="e">
        <f t="shared" si="67"/>
        <v>#REF!</v>
      </c>
      <c r="K72" s="185" t="e">
        <f t="shared" si="67"/>
        <v>#REF!</v>
      </c>
      <c r="L72" s="185" t="e">
        <f t="shared" si="67"/>
        <v>#REF!</v>
      </c>
      <c r="M72" s="267" t="e">
        <f t="shared" si="68"/>
        <v>#REF!</v>
      </c>
      <c r="N72" s="267" t="e">
        <f t="shared" si="68"/>
        <v>#REF!</v>
      </c>
      <c r="O72" s="267" t="e">
        <f t="shared" si="68"/>
        <v>#REF!</v>
      </c>
      <c r="P72" s="267" t="e">
        <f t="shared" si="68"/>
        <v>#REF!</v>
      </c>
      <c r="Q72" s="267" t="e">
        <f t="shared" si="68"/>
        <v>#REF!</v>
      </c>
      <c r="R72" s="766">
        <f t="shared" ref="R72:S72" si="78">R54</f>
        <v>0</v>
      </c>
      <c r="S72" s="766">
        <f t="shared" si="78"/>
        <v>6.0804000000000009</v>
      </c>
      <c r="AE72" s="716" t="s">
        <v>905</v>
      </c>
      <c r="AF72" s="322">
        <f>Components!D367</f>
        <v>1.1759999999999999</v>
      </c>
      <c r="AG72" s="1">
        <f t="shared" si="1"/>
        <v>1.5876000000000001</v>
      </c>
      <c r="AH72" s="720">
        <f t="shared" si="51"/>
        <v>1.5876000000000001</v>
      </c>
      <c r="AI72" s="725">
        <f t="shared" si="55"/>
        <v>0.28080000000000016</v>
      </c>
      <c r="AJ72" s="1" t="s">
        <v>871</v>
      </c>
    </row>
    <row r="73" spans="1:36" ht="15" customHeight="1" thickBot="1">
      <c r="A73" s="54">
        <v>2250</v>
      </c>
      <c r="B73" s="802"/>
      <c r="C73" s="184">
        <v>2800</v>
      </c>
      <c r="D73" s="185" t="e">
        <f t="shared" si="67"/>
        <v>#REF!</v>
      </c>
      <c r="E73" s="185" t="e">
        <f t="shared" si="67"/>
        <v>#REF!</v>
      </c>
      <c r="F73" s="185" t="e">
        <f t="shared" si="67"/>
        <v>#REF!</v>
      </c>
      <c r="G73" s="185" t="e">
        <f t="shared" si="67"/>
        <v>#REF!</v>
      </c>
      <c r="H73" s="185" t="e">
        <f t="shared" si="67"/>
        <v>#REF!</v>
      </c>
      <c r="I73" s="185" t="e">
        <f t="shared" si="67"/>
        <v>#REF!</v>
      </c>
      <c r="J73" s="185" t="e">
        <f t="shared" si="67"/>
        <v>#REF!</v>
      </c>
      <c r="K73" s="185" t="e">
        <f t="shared" si="67"/>
        <v>#REF!</v>
      </c>
      <c r="L73" s="185" t="e">
        <f t="shared" si="67"/>
        <v>#REF!</v>
      </c>
      <c r="M73" s="267" t="e">
        <f t="shared" si="68"/>
        <v>#REF!</v>
      </c>
      <c r="N73" s="267" t="e">
        <f t="shared" si="68"/>
        <v>#REF!</v>
      </c>
      <c r="O73" s="267" t="e">
        <f t="shared" si="68"/>
        <v>#REF!</v>
      </c>
      <c r="P73" s="267" t="e">
        <f t="shared" si="68"/>
        <v>#REF!</v>
      </c>
      <c r="Q73" s="267" t="e">
        <f t="shared" si="68"/>
        <v>#REF!</v>
      </c>
      <c r="R73" s="766">
        <f t="shared" ref="R73:S73" si="79">R55</f>
        <v>0</v>
      </c>
      <c r="S73" s="766">
        <f t="shared" si="79"/>
        <v>6.0804000000000009</v>
      </c>
      <c r="AE73" s="716" t="s">
        <v>906</v>
      </c>
      <c r="AF73" s="322">
        <f>Components!D368</f>
        <v>1.3120000000000001</v>
      </c>
      <c r="AG73" s="1">
        <f t="shared" si="1"/>
        <v>1.7712000000000001</v>
      </c>
      <c r="AH73" s="720">
        <f t="shared" si="51"/>
        <v>1.7712000000000001</v>
      </c>
      <c r="AI73" s="725">
        <f t="shared" si="55"/>
        <v>0.46440000000000015</v>
      </c>
      <c r="AJ73" s="1" t="s">
        <v>871</v>
      </c>
    </row>
    <row r="74" spans="1:36" ht="15" customHeight="1">
      <c r="A74" s="54">
        <v>2250</v>
      </c>
      <c r="B74" s="802"/>
      <c r="C74" s="184">
        <v>3000</v>
      </c>
      <c r="D74" s="185" t="e">
        <f t="shared" si="67"/>
        <v>#REF!</v>
      </c>
      <c r="E74" s="185" t="e">
        <f t="shared" si="67"/>
        <v>#REF!</v>
      </c>
      <c r="F74" s="185" t="e">
        <f t="shared" si="67"/>
        <v>#REF!</v>
      </c>
      <c r="G74" s="185" t="e">
        <f t="shared" si="67"/>
        <v>#REF!</v>
      </c>
      <c r="H74" s="185" t="e">
        <f t="shared" si="67"/>
        <v>#REF!</v>
      </c>
      <c r="I74" s="185" t="e">
        <f t="shared" si="67"/>
        <v>#REF!</v>
      </c>
      <c r="J74" s="185" t="e">
        <f t="shared" si="67"/>
        <v>#REF!</v>
      </c>
      <c r="K74" s="185" t="e">
        <f t="shared" si="67"/>
        <v>#REF!</v>
      </c>
      <c r="L74" s="185" t="e">
        <f t="shared" si="67"/>
        <v>#REF!</v>
      </c>
      <c r="M74" s="267" t="e">
        <f t="shared" si="68"/>
        <v>#REF!</v>
      </c>
      <c r="N74" s="267" t="e">
        <f t="shared" si="68"/>
        <v>#REF!</v>
      </c>
      <c r="O74" s="267" t="e">
        <f t="shared" si="68"/>
        <v>#REF!</v>
      </c>
      <c r="P74" s="267" t="e">
        <f t="shared" si="68"/>
        <v>#REF!</v>
      </c>
      <c r="Q74" s="267" t="e">
        <f t="shared" si="68"/>
        <v>#REF!</v>
      </c>
      <c r="R74" s="766">
        <f t="shared" ref="R74:S74" si="80">R56</f>
        <v>0</v>
      </c>
      <c r="S74" s="766">
        <f t="shared" si="80"/>
        <v>6.0804000000000009</v>
      </c>
      <c r="AE74" s="716" t="s">
        <v>907</v>
      </c>
      <c r="AF74" s="322">
        <f>Components!D369</f>
        <v>0.26240000000000002</v>
      </c>
      <c r="AG74" s="1">
        <f t="shared" si="1"/>
        <v>0.35424000000000005</v>
      </c>
      <c r="AH74" s="720">
        <f t="shared" si="51"/>
        <v>0.35424000000000005</v>
      </c>
      <c r="AI74" s="725">
        <f t="shared" si="55"/>
        <v>-0.95255999999999985</v>
      </c>
      <c r="AJ74" s="1" t="s">
        <v>886</v>
      </c>
    </row>
    <row r="75" spans="1:36" ht="15" customHeight="1">
      <c r="C75" s="1"/>
    </row>
    <row r="77" spans="1:36" ht="16.5">
      <c r="B77" s="52"/>
      <c r="C77" s="53"/>
      <c r="D77" s="803" t="s">
        <v>49</v>
      </c>
      <c r="E77" s="803"/>
      <c r="F77" s="803"/>
      <c r="G77" s="803"/>
      <c r="H77" s="803"/>
      <c r="I77" s="803"/>
      <c r="J77" s="803"/>
      <c r="K77" s="803"/>
      <c r="L77" s="803"/>
      <c r="M77" s="803"/>
      <c r="N77" s="803"/>
      <c r="O77" s="803"/>
      <c r="P77" s="803"/>
      <c r="Q77" s="803"/>
      <c r="R77" s="803"/>
      <c r="S77" s="803"/>
    </row>
    <row r="78" spans="1:36" ht="16.5">
      <c r="B78" s="52" t="s">
        <v>78</v>
      </c>
      <c r="C78" s="53"/>
      <c r="D78" s="804" t="s">
        <v>79</v>
      </c>
      <c r="E78" s="804"/>
      <c r="F78" s="804"/>
      <c r="G78" s="804"/>
      <c r="H78" s="804"/>
      <c r="I78" s="804"/>
      <c r="J78" s="804"/>
      <c r="K78" s="804"/>
      <c r="L78" s="804"/>
      <c r="M78" s="804"/>
      <c r="N78" s="804"/>
      <c r="O78" s="804"/>
      <c r="P78" s="804"/>
      <c r="Q78" s="804"/>
      <c r="R78" s="804"/>
      <c r="S78" s="804"/>
    </row>
    <row r="79" spans="1:36" ht="17.25" thickBot="1">
      <c r="B79" s="54"/>
      <c r="C79" s="55"/>
      <c r="D79" s="189">
        <v>600</v>
      </c>
      <c r="E79" s="189">
        <v>800</v>
      </c>
      <c r="F79" s="189">
        <v>1000</v>
      </c>
      <c r="G79" s="189">
        <v>1200</v>
      </c>
      <c r="H79" s="189">
        <v>1400</v>
      </c>
      <c r="I79" s="189">
        <v>1600</v>
      </c>
      <c r="J79" s="189">
        <v>1800</v>
      </c>
      <c r="K79" s="189">
        <v>2000</v>
      </c>
      <c r="L79" s="189">
        <v>2200</v>
      </c>
      <c r="M79" s="262">
        <v>2400</v>
      </c>
      <c r="N79" s="262">
        <v>2600</v>
      </c>
      <c r="O79" s="262">
        <v>2800</v>
      </c>
      <c r="P79" s="262">
        <v>3000</v>
      </c>
      <c r="Q79" s="263">
        <v>3200</v>
      </c>
      <c r="R79" s="263" t="s">
        <v>826</v>
      </c>
      <c r="S79" s="263" t="s">
        <v>827</v>
      </c>
    </row>
    <row r="80" spans="1:36" ht="17.25" thickBot="1">
      <c r="A80" s="54">
        <v>500</v>
      </c>
      <c r="B80" s="802" t="s">
        <v>82</v>
      </c>
      <c r="C80" s="184">
        <v>600</v>
      </c>
      <c r="D80" s="185" t="e">
        <f>INT(((($F$7+$AN2)+(D$22/1000*$F$15)+((D$22+100)*($C23+400)/1000000*$F$11))*$C$21+$F$5)*$C$20)</f>
        <v>#REF!</v>
      </c>
      <c r="E80" s="185" t="e">
        <f t="shared" ref="E80:L80" si="81">INT(((($F$7+$AN2)+(E$22/1000*$F$15)+((E$22+100)*($C23+400)/1000000*$F$11))*$C$21+$F$5)*$C$20)</f>
        <v>#REF!</v>
      </c>
      <c r="F80" s="185" t="e">
        <f t="shared" si="81"/>
        <v>#REF!</v>
      </c>
      <c r="G80" s="185" t="e">
        <f t="shared" si="81"/>
        <v>#REF!</v>
      </c>
      <c r="H80" s="185" t="e">
        <f t="shared" si="81"/>
        <v>#REF!</v>
      </c>
      <c r="I80" s="185" t="e">
        <f t="shared" si="81"/>
        <v>#REF!</v>
      </c>
      <c r="J80" s="185" t="e">
        <f t="shared" si="81"/>
        <v>#REF!</v>
      </c>
      <c r="K80" s="185" t="e">
        <f t="shared" si="81"/>
        <v>#REF!</v>
      </c>
      <c r="L80" s="185" t="e">
        <f t="shared" si="81"/>
        <v>#REF!</v>
      </c>
      <c r="M80" s="267" t="e">
        <f>INT(((($F$7+$AN2)+(M$22/1000*$AB$14)+((M$22+100)*($C23+400)/1000000*$F$11))*$C$21+$F$5)*$C$20)</f>
        <v>#REF!</v>
      </c>
      <c r="N80" s="267" t="e">
        <f t="shared" ref="N80:Q80" si="82">INT(((($F$7+$AN2)+(N$22/1000*$AB$14)+((N$22+100)*($C23+400)/1000000*$F$11))*$C$21+$F$5)*$C$20)</f>
        <v>#REF!</v>
      </c>
      <c r="O80" s="267" t="e">
        <f t="shared" si="82"/>
        <v>#REF!</v>
      </c>
      <c r="P80" s="267" t="e">
        <f t="shared" si="82"/>
        <v>#REF!</v>
      </c>
      <c r="Q80" s="267" t="e">
        <f t="shared" si="82"/>
        <v>#REF!</v>
      </c>
      <c r="R80" s="766">
        <f>R62</f>
        <v>-0.65879999999999994</v>
      </c>
      <c r="S80" s="766">
        <f>S62</f>
        <v>1.1016000000000004</v>
      </c>
    </row>
    <row r="81" spans="1:19" ht="17.25" thickBot="1">
      <c r="A81" s="54">
        <v>500</v>
      </c>
      <c r="B81" s="802"/>
      <c r="C81" s="184">
        <v>800</v>
      </c>
      <c r="D81" s="185" t="e">
        <f t="shared" ref="D81:L92" si="83">INT(((($F$7+$AN3)+(D$22/1000*$F$15)+((D$22+100)*($C24+400)/1000000*$F$11))*$C$21+$F$5)*$C$20)</f>
        <v>#REF!</v>
      </c>
      <c r="E81" s="185" t="e">
        <f t="shared" si="83"/>
        <v>#REF!</v>
      </c>
      <c r="F81" s="185" t="e">
        <f t="shared" si="83"/>
        <v>#REF!</v>
      </c>
      <c r="G81" s="185" t="e">
        <f t="shared" si="83"/>
        <v>#REF!</v>
      </c>
      <c r="H81" s="185" t="e">
        <f t="shared" si="83"/>
        <v>#REF!</v>
      </c>
      <c r="I81" s="185" t="e">
        <f t="shared" si="83"/>
        <v>#REF!</v>
      </c>
      <c r="J81" s="185" t="e">
        <f t="shared" si="83"/>
        <v>#REF!</v>
      </c>
      <c r="K81" s="185" t="e">
        <f t="shared" si="83"/>
        <v>#REF!</v>
      </c>
      <c r="L81" s="185" t="e">
        <f t="shared" si="83"/>
        <v>#REF!</v>
      </c>
      <c r="M81" s="267" t="e">
        <f t="shared" ref="M81:Q81" si="84">INT(((($F$7+$AN3)+(M$22/1000*$AB$14)+((M$22+100)*($C24+400)/1000000*$F$11))*$C$21+$F$5)*$C$20)</f>
        <v>#REF!</v>
      </c>
      <c r="N81" s="267" t="e">
        <f t="shared" si="84"/>
        <v>#REF!</v>
      </c>
      <c r="O81" s="267" t="e">
        <f t="shared" si="84"/>
        <v>#REF!</v>
      </c>
      <c r="P81" s="267" t="e">
        <f t="shared" si="84"/>
        <v>#REF!</v>
      </c>
      <c r="Q81" s="267" t="e">
        <f t="shared" si="84"/>
        <v>#REF!</v>
      </c>
      <c r="R81" s="766">
        <f t="shared" ref="R81:S81" si="85">R63</f>
        <v>-0.65879999999999994</v>
      </c>
      <c r="S81" s="766">
        <f t="shared" si="85"/>
        <v>1.1016000000000004</v>
      </c>
    </row>
    <row r="82" spans="1:19" ht="17.25" thickBot="1">
      <c r="A82" s="54">
        <v>750</v>
      </c>
      <c r="B82" s="802"/>
      <c r="C82" s="184">
        <v>1000</v>
      </c>
      <c r="D82" s="185" t="e">
        <f t="shared" si="83"/>
        <v>#REF!</v>
      </c>
      <c r="E82" s="185" t="e">
        <f t="shared" si="83"/>
        <v>#REF!</v>
      </c>
      <c r="F82" s="185" t="e">
        <f t="shared" si="83"/>
        <v>#REF!</v>
      </c>
      <c r="G82" s="185" t="e">
        <f t="shared" si="83"/>
        <v>#REF!</v>
      </c>
      <c r="H82" s="185" t="e">
        <f t="shared" si="83"/>
        <v>#REF!</v>
      </c>
      <c r="I82" s="185" t="e">
        <f t="shared" si="83"/>
        <v>#REF!</v>
      </c>
      <c r="J82" s="185" t="e">
        <f t="shared" si="83"/>
        <v>#REF!</v>
      </c>
      <c r="K82" s="185" t="e">
        <f t="shared" si="83"/>
        <v>#REF!</v>
      </c>
      <c r="L82" s="185" t="e">
        <f t="shared" si="83"/>
        <v>#REF!</v>
      </c>
      <c r="M82" s="267" t="e">
        <f t="shared" ref="M82:Q82" si="86">INT(((($F$7+$AN4)+(M$22/1000*$AB$14)+((M$22+100)*($C25+400)/1000000*$F$11))*$C$21+$F$5)*$C$20)</f>
        <v>#REF!</v>
      </c>
      <c r="N82" s="267" t="e">
        <f t="shared" si="86"/>
        <v>#REF!</v>
      </c>
      <c r="O82" s="267" t="e">
        <f t="shared" si="86"/>
        <v>#REF!</v>
      </c>
      <c r="P82" s="267" t="e">
        <f t="shared" si="86"/>
        <v>#REF!</v>
      </c>
      <c r="Q82" s="267" t="e">
        <f t="shared" si="86"/>
        <v>#REF!</v>
      </c>
      <c r="R82" s="766">
        <f t="shared" ref="R82:S82" si="87">R64</f>
        <v>0</v>
      </c>
      <c r="S82" s="766">
        <f t="shared" si="87"/>
        <v>1.1016000000000004</v>
      </c>
    </row>
    <row r="83" spans="1:19" ht="17.25" thickBot="1">
      <c r="A83" s="54">
        <v>1000</v>
      </c>
      <c r="B83" s="802"/>
      <c r="C83" s="184">
        <v>1200</v>
      </c>
      <c r="D83" s="185" t="e">
        <f t="shared" si="83"/>
        <v>#REF!</v>
      </c>
      <c r="E83" s="185" t="e">
        <f t="shared" si="83"/>
        <v>#REF!</v>
      </c>
      <c r="F83" s="185" t="e">
        <f t="shared" si="83"/>
        <v>#REF!</v>
      </c>
      <c r="G83" s="185" t="e">
        <f t="shared" si="83"/>
        <v>#REF!</v>
      </c>
      <c r="H83" s="185" t="e">
        <f t="shared" si="83"/>
        <v>#REF!</v>
      </c>
      <c r="I83" s="185" t="e">
        <f t="shared" si="83"/>
        <v>#REF!</v>
      </c>
      <c r="J83" s="185" t="e">
        <f t="shared" si="83"/>
        <v>#REF!</v>
      </c>
      <c r="K83" s="185" t="e">
        <f t="shared" si="83"/>
        <v>#REF!</v>
      </c>
      <c r="L83" s="185" t="e">
        <f t="shared" si="83"/>
        <v>#REF!</v>
      </c>
      <c r="M83" s="267" t="e">
        <f t="shared" ref="M83:Q83" si="88">INT(((($F$7+$AN5)+(M$22/1000*$AB$14)+((M$22+100)*($C26+400)/1000000*$F$11))*$C$21+$F$5)*$C$20)</f>
        <v>#REF!</v>
      </c>
      <c r="N83" s="267" t="e">
        <f t="shared" si="88"/>
        <v>#REF!</v>
      </c>
      <c r="O83" s="267" t="e">
        <f t="shared" si="88"/>
        <v>#REF!</v>
      </c>
      <c r="P83" s="267" t="e">
        <f t="shared" si="88"/>
        <v>#REF!</v>
      </c>
      <c r="Q83" s="267" t="e">
        <f t="shared" si="88"/>
        <v>#REF!</v>
      </c>
      <c r="R83" s="766">
        <f t="shared" ref="R83:S83" si="89">R65</f>
        <v>0</v>
      </c>
      <c r="S83" s="766">
        <f t="shared" si="89"/>
        <v>2.0088000000000004</v>
      </c>
    </row>
    <row r="84" spans="1:19" ht="17.25" thickBot="1">
      <c r="A84" s="54">
        <v>1000</v>
      </c>
      <c r="B84" s="802"/>
      <c r="C84" s="184">
        <v>1400</v>
      </c>
      <c r="D84" s="185" t="e">
        <f t="shared" si="83"/>
        <v>#REF!</v>
      </c>
      <c r="E84" s="185" t="e">
        <f t="shared" si="83"/>
        <v>#REF!</v>
      </c>
      <c r="F84" s="185" t="e">
        <f t="shared" si="83"/>
        <v>#REF!</v>
      </c>
      <c r="G84" s="185" t="e">
        <f t="shared" si="83"/>
        <v>#REF!</v>
      </c>
      <c r="H84" s="185" t="e">
        <f t="shared" si="83"/>
        <v>#REF!</v>
      </c>
      <c r="I84" s="185" t="e">
        <f t="shared" si="83"/>
        <v>#REF!</v>
      </c>
      <c r="J84" s="185" t="e">
        <f t="shared" si="83"/>
        <v>#REF!</v>
      </c>
      <c r="K84" s="185" t="e">
        <f t="shared" si="83"/>
        <v>#REF!</v>
      </c>
      <c r="L84" s="185" t="e">
        <f t="shared" si="83"/>
        <v>#REF!</v>
      </c>
      <c r="M84" s="267" t="e">
        <f t="shared" ref="M84:Q84" si="90">INT(((($F$7+$AN6)+(M$22/1000*$AB$14)+((M$22+100)*($C27+400)/1000000*$F$11))*$C$21+$F$5)*$C$20)</f>
        <v>#REF!</v>
      </c>
      <c r="N84" s="267" t="e">
        <f t="shared" si="90"/>
        <v>#REF!</v>
      </c>
      <c r="O84" s="267" t="e">
        <f t="shared" si="90"/>
        <v>#REF!</v>
      </c>
      <c r="P84" s="267" t="e">
        <f t="shared" si="90"/>
        <v>#REF!</v>
      </c>
      <c r="Q84" s="267" t="e">
        <f t="shared" si="90"/>
        <v>#REF!</v>
      </c>
      <c r="R84" s="766">
        <f t="shared" ref="R84:S84" si="91">R66</f>
        <v>0</v>
      </c>
      <c r="S84" s="766">
        <f t="shared" si="91"/>
        <v>2.0088000000000004</v>
      </c>
    </row>
    <row r="85" spans="1:19" ht="17.25" thickBot="1">
      <c r="A85" s="54">
        <v>1250</v>
      </c>
      <c r="B85" s="802"/>
      <c r="C85" s="184">
        <v>1600</v>
      </c>
      <c r="D85" s="185" t="e">
        <f t="shared" si="83"/>
        <v>#REF!</v>
      </c>
      <c r="E85" s="185" t="e">
        <f t="shared" si="83"/>
        <v>#REF!</v>
      </c>
      <c r="F85" s="185" t="e">
        <f t="shared" si="83"/>
        <v>#REF!</v>
      </c>
      <c r="G85" s="185" t="e">
        <f t="shared" si="83"/>
        <v>#REF!</v>
      </c>
      <c r="H85" s="185" t="e">
        <f t="shared" si="83"/>
        <v>#REF!</v>
      </c>
      <c r="I85" s="185" t="e">
        <f t="shared" si="83"/>
        <v>#REF!</v>
      </c>
      <c r="J85" s="185" t="e">
        <f t="shared" si="83"/>
        <v>#REF!</v>
      </c>
      <c r="K85" s="185" t="e">
        <f t="shared" si="83"/>
        <v>#REF!</v>
      </c>
      <c r="L85" s="185" t="e">
        <f t="shared" si="83"/>
        <v>#REF!</v>
      </c>
      <c r="M85" s="267" t="e">
        <f t="shared" ref="M85:Q85" si="92">INT(((($F$7+$AN7)+(M$22/1000*$AB$14)+((M$22+100)*($C28+400)/1000000*$F$11))*$C$21+$F$5)*$C$20)</f>
        <v>#REF!</v>
      </c>
      <c r="N85" s="267" t="e">
        <f t="shared" si="92"/>
        <v>#REF!</v>
      </c>
      <c r="O85" s="267" t="e">
        <f t="shared" si="92"/>
        <v>#REF!</v>
      </c>
      <c r="P85" s="267" t="e">
        <f t="shared" si="92"/>
        <v>#REF!</v>
      </c>
      <c r="Q85" s="267" t="e">
        <f t="shared" si="92"/>
        <v>#REF!</v>
      </c>
      <c r="R85" s="766">
        <f t="shared" ref="R85:S85" si="93">R67</f>
        <v>0</v>
      </c>
      <c r="S85" s="766">
        <f t="shared" si="93"/>
        <v>2.9376000000000007</v>
      </c>
    </row>
    <row r="86" spans="1:19" ht="17.25" thickBot="1">
      <c r="A86" s="54">
        <v>1250</v>
      </c>
      <c r="B86" s="802"/>
      <c r="C86" s="184">
        <v>1800</v>
      </c>
      <c r="D86" s="185" t="e">
        <f t="shared" si="83"/>
        <v>#REF!</v>
      </c>
      <c r="E86" s="185" t="e">
        <f t="shared" si="83"/>
        <v>#REF!</v>
      </c>
      <c r="F86" s="185" t="e">
        <f t="shared" si="83"/>
        <v>#REF!</v>
      </c>
      <c r="G86" s="185" t="e">
        <f t="shared" si="83"/>
        <v>#REF!</v>
      </c>
      <c r="H86" s="185" t="e">
        <f t="shared" si="83"/>
        <v>#REF!</v>
      </c>
      <c r="I86" s="185" t="e">
        <f t="shared" si="83"/>
        <v>#REF!</v>
      </c>
      <c r="J86" s="185" t="e">
        <f t="shared" si="83"/>
        <v>#REF!</v>
      </c>
      <c r="K86" s="185" t="e">
        <f t="shared" si="83"/>
        <v>#REF!</v>
      </c>
      <c r="L86" s="185" t="e">
        <f t="shared" si="83"/>
        <v>#REF!</v>
      </c>
      <c r="M86" s="267" t="e">
        <f t="shared" ref="M86:Q86" si="94">INT(((($F$7+$AN8)+(M$22/1000*$AB$14)+((M$22+100)*($C29+400)/1000000*$F$11))*$C$21+$F$5)*$C$20)</f>
        <v>#REF!</v>
      </c>
      <c r="N86" s="267" t="e">
        <f t="shared" si="94"/>
        <v>#REF!</v>
      </c>
      <c r="O86" s="267" t="e">
        <f t="shared" si="94"/>
        <v>#REF!</v>
      </c>
      <c r="P86" s="267" t="e">
        <f t="shared" si="94"/>
        <v>#REF!</v>
      </c>
      <c r="Q86" s="267" t="e">
        <f t="shared" si="94"/>
        <v>#REF!</v>
      </c>
      <c r="R86" s="766">
        <f t="shared" ref="R86:S86" si="95">R68</f>
        <v>0</v>
      </c>
      <c r="S86" s="766">
        <f t="shared" si="95"/>
        <v>2.9376000000000007</v>
      </c>
    </row>
    <row r="87" spans="1:19" ht="17.25" thickBot="1">
      <c r="A87" s="54">
        <v>1500</v>
      </c>
      <c r="B87" s="802"/>
      <c r="C87" s="184">
        <v>2000</v>
      </c>
      <c r="D87" s="185" t="e">
        <f t="shared" si="83"/>
        <v>#REF!</v>
      </c>
      <c r="E87" s="185" t="e">
        <f t="shared" si="83"/>
        <v>#REF!</v>
      </c>
      <c r="F87" s="185" t="e">
        <f t="shared" si="83"/>
        <v>#REF!</v>
      </c>
      <c r="G87" s="185" t="e">
        <f t="shared" si="83"/>
        <v>#REF!</v>
      </c>
      <c r="H87" s="185" t="e">
        <f t="shared" si="83"/>
        <v>#REF!</v>
      </c>
      <c r="I87" s="185" t="e">
        <f t="shared" si="83"/>
        <v>#REF!</v>
      </c>
      <c r="J87" s="185" t="e">
        <f t="shared" si="83"/>
        <v>#REF!</v>
      </c>
      <c r="K87" s="185" t="e">
        <f t="shared" si="83"/>
        <v>#REF!</v>
      </c>
      <c r="L87" s="185" t="e">
        <f t="shared" si="83"/>
        <v>#REF!</v>
      </c>
      <c r="M87" s="267" t="e">
        <f t="shared" ref="M87:Q87" si="96">INT(((($F$7+$AN9)+(M$22/1000*$AB$14)+((M$22+100)*($C30+400)/1000000*$F$11))*$C$21+$F$5)*$C$20)</f>
        <v>#REF!</v>
      </c>
      <c r="N87" s="267" t="e">
        <f t="shared" si="96"/>
        <v>#REF!</v>
      </c>
      <c r="O87" s="267" t="e">
        <f t="shared" si="96"/>
        <v>#REF!</v>
      </c>
      <c r="P87" s="267" t="e">
        <f t="shared" si="96"/>
        <v>#REF!</v>
      </c>
      <c r="Q87" s="267" t="e">
        <f t="shared" si="96"/>
        <v>#REF!</v>
      </c>
      <c r="R87" s="766">
        <f t="shared" ref="R87:S87" si="97">R69</f>
        <v>0</v>
      </c>
      <c r="S87" s="766">
        <f t="shared" si="97"/>
        <v>3.8448000000000002</v>
      </c>
    </row>
    <row r="88" spans="1:19" ht="17.25" thickBot="1">
      <c r="A88" s="54">
        <v>1750</v>
      </c>
      <c r="B88" s="802"/>
      <c r="C88" s="184">
        <v>2200</v>
      </c>
      <c r="D88" s="185" t="e">
        <f t="shared" si="83"/>
        <v>#REF!</v>
      </c>
      <c r="E88" s="185" t="e">
        <f t="shared" si="83"/>
        <v>#REF!</v>
      </c>
      <c r="F88" s="185" t="e">
        <f t="shared" si="83"/>
        <v>#REF!</v>
      </c>
      <c r="G88" s="185" t="e">
        <f t="shared" si="83"/>
        <v>#REF!</v>
      </c>
      <c r="H88" s="185" t="e">
        <f t="shared" si="83"/>
        <v>#REF!</v>
      </c>
      <c r="I88" s="185" t="e">
        <f t="shared" si="83"/>
        <v>#REF!</v>
      </c>
      <c r="J88" s="185" t="e">
        <f t="shared" si="83"/>
        <v>#REF!</v>
      </c>
      <c r="K88" s="185" t="e">
        <f t="shared" si="83"/>
        <v>#REF!</v>
      </c>
      <c r="L88" s="185" t="e">
        <f t="shared" si="83"/>
        <v>#REF!</v>
      </c>
      <c r="M88" s="267" t="e">
        <f t="shared" ref="M88:Q88" si="98">INT(((($F$7+$AN10)+(M$22/1000*$AB$14)+((M$22+100)*($C31+400)/1000000*$F$11))*$C$21+$F$5)*$C$20)</f>
        <v>#REF!</v>
      </c>
      <c r="N88" s="267" t="e">
        <f t="shared" si="98"/>
        <v>#REF!</v>
      </c>
      <c r="O88" s="267" t="e">
        <f t="shared" si="98"/>
        <v>#REF!</v>
      </c>
      <c r="P88" s="267" t="e">
        <f t="shared" si="98"/>
        <v>#REF!</v>
      </c>
      <c r="Q88" s="267" t="e">
        <f t="shared" si="98"/>
        <v>#REF!</v>
      </c>
      <c r="R88" s="766">
        <f t="shared" ref="R88:S88" si="99">R70</f>
        <v>0</v>
      </c>
      <c r="S88" s="766">
        <f t="shared" si="99"/>
        <v>4.8168000000000015</v>
      </c>
    </row>
    <row r="89" spans="1:19" ht="17.25" thickBot="1">
      <c r="A89" s="54">
        <v>1750</v>
      </c>
      <c r="B89" s="802"/>
      <c r="C89" s="184">
        <v>2400</v>
      </c>
      <c r="D89" s="185" t="e">
        <f t="shared" si="83"/>
        <v>#REF!</v>
      </c>
      <c r="E89" s="185" t="e">
        <f t="shared" si="83"/>
        <v>#REF!</v>
      </c>
      <c r="F89" s="185" t="e">
        <f t="shared" si="83"/>
        <v>#REF!</v>
      </c>
      <c r="G89" s="185" t="e">
        <f t="shared" si="83"/>
        <v>#REF!</v>
      </c>
      <c r="H89" s="185" t="e">
        <f t="shared" si="83"/>
        <v>#REF!</v>
      </c>
      <c r="I89" s="185" t="e">
        <f t="shared" si="83"/>
        <v>#REF!</v>
      </c>
      <c r="J89" s="185" t="e">
        <f t="shared" si="83"/>
        <v>#REF!</v>
      </c>
      <c r="K89" s="185" t="e">
        <f t="shared" si="83"/>
        <v>#REF!</v>
      </c>
      <c r="L89" s="185" t="e">
        <f t="shared" si="83"/>
        <v>#REF!</v>
      </c>
      <c r="M89" s="267" t="e">
        <f t="shared" ref="M89:Q89" si="100">INT(((($F$7+$AN11)+(M$22/1000*$AB$14)+((M$22+100)*($C32+400)/1000000*$F$11))*$C$21+$F$5)*$C$20)</f>
        <v>#REF!</v>
      </c>
      <c r="N89" s="267" t="e">
        <f t="shared" si="100"/>
        <v>#REF!</v>
      </c>
      <c r="O89" s="267" t="e">
        <f t="shared" si="100"/>
        <v>#REF!</v>
      </c>
      <c r="P89" s="267" t="e">
        <f t="shared" si="100"/>
        <v>#REF!</v>
      </c>
      <c r="Q89" s="267" t="e">
        <f t="shared" si="100"/>
        <v>#REF!</v>
      </c>
      <c r="R89" s="766">
        <f t="shared" ref="R89:S89" si="101">R71</f>
        <v>0</v>
      </c>
      <c r="S89" s="766">
        <f t="shared" si="101"/>
        <v>4.8168000000000015</v>
      </c>
    </row>
    <row r="90" spans="1:19" ht="17.25" thickBot="1">
      <c r="A90" s="54">
        <v>2000</v>
      </c>
      <c r="B90" s="802"/>
      <c r="C90" s="184">
        <v>2600</v>
      </c>
      <c r="D90" s="185" t="e">
        <f t="shared" si="83"/>
        <v>#REF!</v>
      </c>
      <c r="E90" s="185" t="e">
        <f t="shared" si="83"/>
        <v>#REF!</v>
      </c>
      <c r="F90" s="185" t="e">
        <f t="shared" si="83"/>
        <v>#REF!</v>
      </c>
      <c r="G90" s="185" t="e">
        <f t="shared" si="83"/>
        <v>#REF!</v>
      </c>
      <c r="H90" s="185" t="e">
        <f t="shared" si="83"/>
        <v>#REF!</v>
      </c>
      <c r="I90" s="185" t="e">
        <f t="shared" si="83"/>
        <v>#REF!</v>
      </c>
      <c r="J90" s="185" t="e">
        <f t="shared" si="83"/>
        <v>#REF!</v>
      </c>
      <c r="K90" s="185" t="e">
        <f t="shared" si="83"/>
        <v>#REF!</v>
      </c>
      <c r="L90" s="185" t="e">
        <f t="shared" si="83"/>
        <v>#REF!</v>
      </c>
      <c r="M90" s="267" t="e">
        <f t="shared" ref="M90:Q90" si="102">INT(((($F$7+$AN12)+(M$22/1000*$AB$14)+((M$22+100)*($C33+400)/1000000*$F$11))*$C$21+$F$5)*$C$20)</f>
        <v>#REF!</v>
      </c>
      <c r="N90" s="267" t="e">
        <f t="shared" si="102"/>
        <v>#REF!</v>
      </c>
      <c r="O90" s="267" t="e">
        <f t="shared" si="102"/>
        <v>#REF!</v>
      </c>
      <c r="P90" s="267" t="e">
        <f t="shared" si="102"/>
        <v>#REF!</v>
      </c>
      <c r="Q90" s="267" t="e">
        <f t="shared" si="102"/>
        <v>#REF!</v>
      </c>
      <c r="R90" s="766">
        <f t="shared" ref="R90:S90" si="103">R72</f>
        <v>0</v>
      </c>
      <c r="S90" s="766">
        <f t="shared" si="103"/>
        <v>6.0804000000000009</v>
      </c>
    </row>
    <row r="91" spans="1:19" ht="17.25" thickBot="1">
      <c r="A91" s="54">
        <v>2250</v>
      </c>
      <c r="B91" s="802"/>
      <c r="C91" s="184">
        <v>2800</v>
      </c>
      <c r="D91" s="185" t="e">
        <f t="shared" si="83"/>
        <v>#REF!</v>
      </c>
      <c r="E91" s="185" t="e">
        <f t="shared" si="83"/>
        <v>#REF!</v>
      </c>
      <c r="F91" s="185" t="e">
        <f t="shared" si="83"/>
        <v>#REF!</v>
      </c>
      <c r="G91" s="185" t="e">
        <f t="shared" si="83"/>
        <v>#REF!</v>
      </c>
      <c r="H91" s="185" t="e">
        <f t="shared" si="83"/>
        <v>#REF!</v>
      </c>
      <c r="I91" s="185" t="e">
        <f t="shared" si="83"/>
        <v>#REF!</v>
      </c>
      <c r="J91" s="185" t="e">
        <f t="shared" si="83"/>
        <v>#REF!</v>
      </c>
      <c r="K91" s="185" t="e">
        <f t="shared" si="83"/>
        <v>#REF!</v>
      </c>
      <c r="L91" s="185" t="e">
        <f t="shared" si="83"/>
        <v>#REF!</v>
      </c>
      <c r="M91" s="267" t="e">
        <f t="shared" ref="M91:Q91" si="104">INT(((($F$7+$AN13)+(M$22/1000*$AB$14)+((M$22+100)*($C34+400)/1000000*$F$11))*$C$21+$F$5)*$C$20)</f>
        <v>#REF!</v>
      </c>
      <c r="N91" s="267" t="e">
        <f t="shared" si="104"/>
        <v>#REF!</v>
      </c>
      <c r="O91" s="267" t="e">
        <f t="shared" si="104"/>
        <v>#REF!</v>
      </c>
      <c r="P91" s="267" t="e">
        <f t="shared" si="104"/>
        <v>#REF!</v>
      </c>
      <c r="Q91" s="267" t="e">
        <f t="shared" si="104"/>
        <v>#REF!</v>
      </c>
      <c r="R91" s="766">
        <f t="shared" ref="R91:S91" si="105">R73</f>
        <v>0</v>
      </c>
      <c r="S91" s="766">
        <f t="shared" si="105"/>
        <v>6.0804000000000009</v>
      </c>
    </row>
    <row r="92" spans="1:19" ht="16.5">
      <c r="A92" s="54">
        <v>2250</v>
      </c>
      <c r="B92" s="802"/>
      <c r="C92" s="184">
        <v>3000</v>
      </c>
      <c r="D92" s="185" t="e">
        <f t="shared" si="83"/>
        <v>#REF!</v>
      </c>
      <c r="E92" s="185" t="e">
        <f t="shared" si="83"/>
        <v>#REF!</v>
      </c>
      <c r="F92" s="185" t="e">
        <f t="shared" si="83"/>
        <v>#REF!</v>
      </c>
      <c r="G92" s="185" t="e">
        <f t="shared" si="83"/>
        <v>#REF!</v>
      </c>
      <c r="H92" s="185" t="e">
        <f t="shared" si="83"/>
        <v>#REF!</v>
      </c>
      <c r="I92" s="185" t="e">
        <f t="shared" si="83"/>
        <v>#REF!</v>
      </c>
      <c r="J92" s="185" t="e">
        <f t="shared" si="83"/>
        <v>#REF!</v>
      </c>
      <c r="K92" s="185" t="e">
        <f t="shared" si="83"/>
        <v>#REF!</v>
      </c>
      <c r="L92" s="185" t="e">
        <f t="shared" si="83"/>
        <v>#REF!</v>
      </c>
      <c r="M92" s="267" t="e">
        <f t="shared" ref="M92:Q92" si="106">INT(((($F$7+$AN14)+(M$22/1000*$AB$14)+((M$22+100)*($C35+400)/1000000*$F$11))*$C$21+$F$5)*$C$20)</f>
        <v>#REF!</v>
      </c>
      <c r="N92" s="267" t="e">
        <f t="shared" si="106"/>
        <v>#REF!</v>
      </c>
      <c r="O92" s="267" t="e">
        <f t="shared" si="106"/>
        <v>#REF!</v>
      </c>
      <c r="P92" s="267" t="e">
        <f t="shared" si="106"/>
        <v>#REF!</v>
      </c>
      <c r="Q92" s="267" t="e">
        <f t="shared" si="106"/>
        <v>#REF!</v>
      </c>
      <c r="R92" s="766">
        <f t="shared" ref="R92:S92" si="107">R74</f>
        <v>0</v>
      </c>
      <c r="S92" s="766">
        <f t="shared" si="107"/>
        <v>6.0804000000000009</v>
      </c>
    </row>
    <row r="95" spans="1:19" ht="16.5">
      <c r="B95" s="52"/>
      <c r="C95" s="53"/>
      <c r="D95" s="803" t="s">
        <v>52</v>
      </c>
      <c r="E95" s="803"/>
      <c r="F95" s="803"/>
      <c r="G95" s="803"/>
      <c r="H95" s="803"/>
      <c r="I95" s="803"/>
      <c r="J95" s="803"/>
      <c r="K95" s="803"/>
      <c r="L95" s="803"/>
      <c r="M95" s="803"/>
      <c r="N95" s="803"/>
      <c r="O95" s="803"/>
      <c r="P95" s="803"/>
      <c r="Q95" s="803"/>
      <c r="R95" s="803"/>
      <c r="S95" s="803"/>
    </row>
    <row r="96" spans="1:19" ht="16.5">
      <c r="B96" s="52" t="s">
        <v>78</v>
      </c>
      <c r="C96" s="53"/>
      <c r="D96" s="804" t="s">
        <v>79</v>
      </c>
      <c r="E96" s="804"/>
      <c r="F96" s="804"/>
      <c r="G96" s="804"/>
      <c r="H96" s="804"/>
      <c r="I96" s="804"/>
      <c r="J96" s="804"/>
      <c r="K96" s="804"/>
      <c r="L96" s="804"/>
      <c r="M96" s="804"/>
      <c r="N96" s="804"/>
      <c r="O96" s="804"/>
      <c r="P96" s="804"/>
      <c r="Q96" s="804"/>
      <c r="R96" s="804"/>
      <c r="S96" s="804"/>
    </row>
    <row r="97" spans="1:19" ht="17.25" thickBot="1">
      <c r="B97" s="54"/>
      <c r="C97" s="55"/>
      <c r="D97" s="189">
        <v>600</v>
      </c>
      <c r="E97" s="189">
        <v>800</v>
      </c>
      <c r="F97" s="189">
        <v>1000</v>
      </c>
      <c r="G97" s="189">
        <v>1200</v>
      </c>
      <c r="H97" s="189">
        <v>1400</v>
      </c>
      <c r="I97" s="189">
        <v>1600</v>
      </c>
      <c r="J97" s="189">
        <v>1800</v>
      </c>
      <c r="K97" s="189">
        <v>2000</v>
      </c>
      <c r="L97" s="189">
        <v>2200</v>
      </c>
      <c r="M97" s="262">
        <v>2400</v>
      </c>
      <c r="N97" s="262">
        <v>2600</v>
      </c>
      <c r="O97" s="262">
        <v>2800</v>
      </c>
      <c r="P97" s="262">
        <v>3000</v>
      </c>
      <c r="Q97" s="263">
        <v>3200</v>
      </c>
      <c r="R97" s="263" t="s">
        <v>826</v>
      </c>
      <c r="S97" s="263" t="s">
        <v>827</v>
      </c>
    </row>
    <row r="98" spans="1:19" ht="17.25" thickBot="1">
      <c r="A98" s="54">
        <v>500</v>
      </c>
      <c r="B98" s="802" t="s">
        <v>82</v>
      </c>
      <c r="C98" s="184">
        <v>600</v>
      </c>
      <c r="D98" s="185" t="e">
        <f>INT(((($F$7+$AN2)+(D$22/1000*$F$15)+((D$22+100)*($C23+400)/1000000*$F$12))*$C$21+$F$5)*$C$20)</f>
        <v>#REF!</v>
      </c>
      <c r="E98" s="185" t="e">
        <f t="shared" ref="E98:L98" si="108">INT(((($F$7+$AN2)+(E$22/1000*$F$15)+((E$22+100)*($C23+400)/1000000*$F$12))*$C$21+$F$5)*$C$20)</f>
        <v>#REF!</v>
      </c>
      <c r="F98" s="185" t="e">
        <f t="shared" si="108"/>
        <v>#REF!</v>
      </c>
      <c r="G98" s="185" t="e">
        <f t="shared" si="108"/>
        <v>#REF!</v>
      </c>
      <c r="H98" s="185" t="e">
        <f t="shared" si="108"/>
        <v>#REF!</v>
      </c>
      <c r="I98" s="185" t="e">
        <f t="shared" si="108"/>
        <v>#REF!</v>
      </c>
      <c r="J98" s="185" t="e">
        <f t="shared" si="108"/>
        <v>#REF!</v>
      </c>
      <c r="K98" s="185" t="e">
        <f t="shared" si="108"/>
        <v>#REF!</v>
      </c>
      <c r="L98" s="185" t="e">
        <f t="shared" si="108"/>
        <v>#REF!</v>
      </c>
      <c r="M98" s="267" t="e">
        <f>INT(((($F$7+$AN2)+(M$22/1000*$AB$14)+((M$22+100)*($C23+400)/1000000*$F$12))*$C$21+$F$5)*$C$20)</f>
        <v>#REF!</v>
      </c>
      <c r="N98" s="267" t="e">
        <f t="shared" ref="N98:Q98" si="109">INT(((($F$7+$AN2)+(N$22/1000*$AB$14)+((N$22+100)*($C23+400)/1000000*$F$12))*$C$21+$F$5)*$C$20)</f>
        <v>#REF!</v>
      </c>
      <c r="O98" s="267" t="e">
        <f t="shared" si="109"/>
        <v>#REF!</v>
      </c>
      <c r="P98" s="267" t="e">
        <f t="shared" si="109"/>
        <v>#REF!</v>
      </c>
      <c r="Q98" s="267" t="e">
        <f t="shared" si="109"/>
        <v>#REF!</v>
      </c>
      <c r="R98" s="766">
        <f>R80</f>
        <v>-0.65879999999999994</v>
      </c>
      <c r="S98" s="766">
        <f>S80</f>
        <v>1.1016000000000004</v>
      </c>
    </row>
    <row r="99" spans="1:19" ht="17.25" thickBot="1">
      <c r="A99" s="54">
        <v>500</v>
      </c>
      <c r="B99" s="802"/>
      <c r="C99" s="184">
        <v>800</v>
      </c>
      <c r="D99" s="185" t="e">
        <f t="shared" ref="D99:L110" si="110">INT(((($F$7+$AN3)+(D$22/1000*$F$15)+((D$22+100)*($C24+400)/1000000*$F$12))*$C$21+$F$5)*$C$20)</f>
        <v>#REF!</v>
      </c>
      <c r="E99" s="185" t="e">
        <f t="shared" si="110"/>
        <v>#REF!</v>
      </c>
      <c r="F99" s="185" t="e">
        <f t="shared" si="110"/>
        <v>#REF!</v>
      </c>
      <c r="G99" s="185" t="e">
        <f t="shared" si="110"/>
        <v>#REF!</v>
      </c>
      <c r="H99" s="185" t="e">
        <f t="shared" si="110"/>
        <v>#REF!</v>
      </c>
      <c r="I99" s="185" t="e">
        <f t="shared" si="110"/>
        <v>#REF!</v>
      </c>
      <c r="J99" s="185" t="e">
        <f t="shared" si="110"/>
        <v>#REF!</v>
      </c>
      <c r="K99" s="185" t="e">
        <f t="shared" si="110"/>
        <v>#REF!</v>
      </c>
      <c r="L99" s="185" t="e">
        <f t="shared" si="110"/>
        <v>#REF!</v>
      </c>
      <c r="M99" s="267" t="e">
        <f t="shared" ref="M99:Q99" si="111">INT(((($F$7+$AN3)+(M$22/1000*$AB$14)+((M$22+100)*($C24+400)/1000000*$F$12))*$C$21+$F$5)*$C$20)</f>
        <v>#REF!</v>
      </c>
      <c r="N99" s="267" t="e">
        <f t="shared" si="111"/>
        <v>#REF!</v>
      </c>
      <c r="O99" s="267" t="e">
        <f t="shared" si="111"/>
        <v>#REF!</v>
      </c>
      <c r="P99" s="267" t="e">
        <f t="shared" si="111"/>
        <v>#REF!</v>
      </c>
      <c r="Q99" s="267" t="e">
        <f t="shared" si="111"/>
        <v>#REF!</v>
      </c>
      <c r="R99" s="766">
        <f t="shared" ref="R99:S99" si="112">R81</f>
        <v>-0.65879999999999994</v>
      </c>
      <c r="S99" s="766">
        <f t="shared" si="112"/>
        <v>1.1016000000000004</v>
      </c>
    </row>
    <row r="100" spans="1:19" ht="17.25" thickBot="1">
      <c r="A100" s="54">
        <v>750</v>
      </c>
      <c r="B100" s="802"/>
      <c r="C100" s="184">
        <v>1000</v>
      </c>
      <c r="D100" s="185" t="e">
        <f t="shared" si="110"/>
        <v>#REF!</v>
      </c>
      <c r="E100" s="185" t="e">
        <f t="shared" si="110"/>
        <v>#REF!</v>
      </c>
      <c r="F100" s="185" t="e">
        <f t="shared" si="110"/>
        <v>#REF!</v>
      </c>
      <c r="G100" s="185" t="e">
        <f t="shared" si="110"/>
        <v>#REF!</v>
      </c>
      <c r="H100" s="185" t="e">
        <f t="shared" si="110"/>
        <v>#REF!</v>
      </c>
      <c r="I100" s="185" t="e">
        <f t="shared" si="110"/>
        <v>#REF!</v>
      </c>
      <c r="J100" s="185" t="e">
        <f t="shared" si="110"/>
        <v>#REF!</v>
      </c>
      <c r="K100" s="185" t="e">
        <f t="shared" si="110"/>
        <v>#REF!</v>
      </c>
      <c r="L100" s="185" t="e">
        <f t="shared" si="110"/>
        <v>#REF!</v>
      </c>
      <c r="M100" s="267" t="e">
        <f t="shared" ref="M100:Q100" si="113">INT(((($F$7+$AN4)+(M$22/1000*$AB$14)+((M$22+100)*($C25+400)/1000000*$F$12))*$C$21+$F$5)*$C$20)</f>
        <v>#REF!</v>
      </c>
      <c r="N100" s="267" t="e">
        <f t="shared" si="113"/>
        <v>#REF!</v>
      </c>
      <c r="O100" s="267" t="e">
        <f t="shared" si="113"/>
        <v>#REF!</v>
      </c>
      <c r="P100" s="267" t="e">
        <f t="shared" si="113"/>
        <v>#REF!</v>
      </c>
      <c r="Q100" s="267" t="e">
        <f t="shared" si="113"/>
        <v>#REF!</v>
      </c>
      <c r="R100" s="766">
        <f t="shared" ref="R100:S100" si="114">R82</f>
        <v>0</v>
      </c>
      <c r="S100" s="766">
        <f t="shared" si="114"/>
        <v>1.1016000000000004</v>
      </c>
    </row>
    <row r="101" spans="1:19" ht="17.25" thickBot="1">
      <c r="A101" s="54">
        <v>1000</v>
      </c>
      <c r="B101" s="802"/>
      <c r="C101" s="184">
        <v>1200</v>
      </c>
      <c r="D101" s="185" t="e">
        <f t="shared" si="110"/>
        <v>#REF!</v>
      </c>
      <c r="E101" s="185" t="e">
        <f t="shared" si="110"/>
        <v>#REF!</v>
      </c>
      <c r="F101" s="185" t="e">
        <f t="shared" si="110"/>
        <v>#REF!</v>
      </c>
      <c r="G101" s="185" t="e">
        <f t="shared" si="110"/>
        <v>#REF!</v>
      </c>
      <c r="H101" s="185" t="e">
        <f t="shared" si="110"/>
        <v>#REF!</v>
      </c>
      <c r="I101" s="185" t="e">
        <f t="shared" si="110"/>
        <v>#REF!</v>
      </c>
      <c r="J101" s="185" t="e">
        <f t="shared" si="110"/>
        <v>#REF!</v>
      </c>
      <c r="K101" s="185" t="e">
        <f t="shared" si="110"/>
        <v>#REF!</v>
      </c>
      <c r="L101" s="185" t="e">
        <f t="shared" si="110"/>
        <v>#REF!</v>
      </c>
      <c r="M101" s="267" t="e">
        <f t="shared" ref="M101:Q101" si="115">INT(((($F$7+$AN5)+(M$22/1000*$AB$14)+((M$22+100)*($C26+400)/1000000*$F$12))*$C$21+$F$5)*$C$20)</f>
        <v>#REF!</v>
      </c>
      <c r="N101" s="267" t="e">
        <f t="shared" si="115"/>
        <v>#REF!</v>
      </c>
      <c r="O101" s="267" t="e">
        <f t="shared" si="115"/>
        <v>#REF!</v>
      </c>
      <c r="P101" s="267" t="e">
        <f t="shared" si="115"/>
        <v>#REF!</v>
      </c>
      <c r="Q101" s="267" t="e">
        <f t="shared" si="115"/>
        <v>#REF!</v>
      </c>
      <c r="R101" s="766">
        <f t="shared" ref="R101:S101" si="116">R83</f>
        <v>0</v>
      </c>
      <c r="S101" s="766">
        <f t="shared" si="116"/>
        <v>2.0088000000000004</v>
      </c>
    </row>
    <row r="102" spans="1:19" ht="17.25" thickBot="1">
      <c r="A102" s="54">
        <v>1000</v>
      </c>
      <c r="B102" s="802"/>
      <c r="C102" s="184">
        <v>1400</v>
      </c>
      <c r="D102" s="185" t="e">
        <f t="shared" si="110"/>
        <v>#REF!</v>
      </c>
      <c r="E102" s="185" t="e">
        <f t="shared" si="110"/>
        <v>#REF!</v>
      </c>
      <c r="F102" s="185" t="e">
        <f t="shared" si="110"/>
        <v>#REF!</v>
      </c>
      <c r="G102" s="185" t="e">
        <f t="shared" si="110"/>
        <v>#REF!</v>
      </c>
      <c r="H102" s="185" t="e">
        <f t="shared" si="110"/>
        <v>#REF!</v>
      </c>
      <c r="I102" s="185" t="e">
        <f t="shared" si="110"/>
        <v>#REF!</v>
      </c>
      <c r="J102" s="185" t="e">
        <f t="shared" si="110"/>
        <v>#REF!</v>
      </c>
      <c r="K102" s="185" t="e">
        <f t="shared" si="110"/>
        <v>#REF!</v>
      </c>
      <c r="L102" s="185" t="e">
        <f t="shared" si="110"/>
        <v>#REF!</v>
      </c>
      <c r="M102" s="267" t="e">
        <f t="shared" ref="M102:Q102" si="117">INT(((($F$7+$AN6)+(M$22/1000*$AB$14)+((M$22+100)*($C27+400)/1000000*$F$12))*$C$21+$F$5)*$C$20)</f>
        <v>#REF!</v>
      </c>
      <c r="N102" s="267" t="e">
        <f t="shared" si="117"/>
        <v>#REF!</v>
      </c>
      <c r="O102" s="267" t="e">
        <f t="shared" si="117"/>
        <v>#REF!</v>
      </c>
      <c r="P102" s="267" t="e">
        <f t="shared" si="117"/>
        <v>#REF!</v>
      </c>
      <c r="Q102" s="267" t="e">
        <f t="shared" si="117"/>
        <v>#REF!</v>
      </c>
      <c r="R102" s="766">
        <f t="shared" ref="R102:S102" si="118">R84</f>
        <v>0</v>
      </c>
      <c r="S102" s="766">
        <f t="shared" si="118"/>
        <v>2.0088000000000004</v>
      </c>
    </row>
    <row r="103" spans="1:19" ht="17.25" thickBot="1">
      <c r="A103" s="54">
        <v>1250</v>
      </c>
      <c r="B103" s="802"/>
      <c r="C103" s="184">
        <v>1600</v>
      </c>
      <c r="D103" s="185" t="e">
        <f t="shared" si="110"/>
        <v>#REF!</v>
      </c>
      <c r="E103" s="185" t="e">
        <f t="shared" si="110"/>
        <v>#REF!</v>
      </c>
      <c r="F103" s="185" t="e">
        <f t="shared" si="110"/>
        <v>#REF!</v>
      </c>
      <c r="G103" s="185" t="e">
        <f t="shared" si="110"/>
        <v>#REF!</v>
      </c>
      <c r="H103" s="185" t="e">
        <f t="shared" si="110"/>
        <v>#REF!</v>
      </c>
      <c r="I103" s="185" t="e">
        <f t="shared" si="110"/>
        <v>#REF!</v>
      </c>
      <c r="J103" s="185" t="e">
        <f t="shared" si="110"/>
        <v>#REF!</v>
      </c>
      <c r="K103" s="185" t="e">
        <f t="shared" si="110"/>
        <v>#REF!</v>
      </c>
      <c r="L103" s="185" t="e">
        <f t="shared" si="110"/>
        <v>#REF!</v>
      </c>
      <c r="M103" s="267" t="e">
        <f t="shared" ref="M103:Q103" si="119">INT(((($F$7+$AN7)+(M$22/1000*$AB$14)+((M$22+100)*($C28+400)/1000000*$F$12))*$C$21+$F$5)*$C$20)</f>
        <v>#REF!</v>
      </c>
      <c r="N103" s="267" t="e">
        <f t="shared" si="119"/>
        <v>#REF!</v>
      </c>
      <c r="O103" s="267" t="e">
        <f t="shared" si="119"/>
        <v>#REF!</v>
      </c>
      <c r="P103" s="267" t="e">
        <f t="shared" si="119"/>
        <v>#REF!</v>
      </c>
      <c r="Q103" s="267" t="e">
        <f t="shared" si="119"/>
        <v>#REF!</v>
      </c>
      <c r="R103" s="766">
        <f t="shared" ref="R103:S103" si="120">R85</f>
        <v>0</v>
      </c>
      <c r="S103" s="766">
        <f t="shared" si="120"/>
        <v>2.9376000000000007</v>
      </c>
    </row>
    <row r="104" spans="1:19" ht="17.25" thickBot="1">
      <c r="A104" s="54">
        <v>1250</v>
      </c>
      <c r="B104" s="802"/>
      <c r="C104" s="184">
        <v>1800</v>
      </c>
      <c r="D104" s="185" t="e">
        <f t="shared" si="110"/>
        <v>#REF!</v>
      </c>
      <c r="E104" s="185" t="e">
        <f t="shared" si="110"/>
        <v>#REF!</v>
      </c>
      <c r="F104" s="185" t="e">
        <f t="shared" si="110"/>
        <v>#REF!</v>
      </c>
      <c r="G104" s="185" t="e">
        <f t="shared" si="110"/>
        <v>#REF!</v>
      </c>
      <c r="H104" s="185" t="e">
        <f t="shared" si="110"/>
        <v>#REF!</v>
      </c>
      <c r="I104" s="185" t="e">
        <f t="shared" si="110"/>
        <v>#REF!</v>
      </c>
      <c r="J104" s="185" t="e">
        <f t="shared" si="110"/>
        <v>#REF!</v>
      </c>
      <c r="K104" s="185" t="e">
        <f t="shared" si="110"/>
        <v>#REF!</v>
      </c>
      <c r="L104" s="185" t="e">
        <f t="shared" si="110"/>
        <v>#REF!</v>
      </c>
      <c r="M104" s="267" t="e">
        <f t="shared" ref="M104:Q104" si="121">INT(((($F$7+$AN8)+(M$22/1000*$AB$14)+((M$22+100)*($C29+400)/1000000*$F$12))*$C$21+$F$5)*$C$20)</f>
        <v>#REF!</v>
      </c>
      <c r="N104" s="267" t="e">
        <f t="shared" si="121"/>
        <v>#REF!</v>
      </c>
      <c r="O104" s="267" t="e">
        <f t="shared" si="121"/>
        <v>#REF!</v>
      </c>
      <c r="P104" s="267" t="e">
        <f t="shared" si="121"/>
        <v>#REF!</v>
      </c>
      <c r="Q104" s="267" t="e">
        <f t="shared" si="121"/>
        <v>#REF!</v>
      </c>
      <c r="R104" s="766">
        <f t="shared" ref="R104:S104" si="122">R86</f>
        <v>0</v>
      </c>
      <c r="S104" s="766">
        <f t="shared" si="122"/>
        <v>2.9376000000000007</v>
      </c>
    </row>
    <row r="105" spans="1:19" ht="17.25" thickBot="1">
      <c r="A105" s="54">
        <v>1500</v>
      </c>
      <c r="B105" s="802"/>
      <c r="C105" s="184">
        <v>2000</v>
      </c>
      <c r="D105" s="185" t="e">
        <f t="shared" si="110"/>
        <v>#REF!</v>
      </c>
      <c r="E105" s="185" t="e">
        <f t="shared" si="110"/>
        <v>#REF!</v>
      </c>
      <c r="F105" s="185" t="e">
        <f t="shared" si="110"/>
        <v>#REF!</v>
      </c>
      <c r="G105" s="185" t="e">
        <f t="shared" si="110"/>
        <v>#REF!</v>
      </c>
      <c r="H105" s="185" t="e">
        <f t="shared" si="110"/>
        <v>#REF!</v>
      </c>
      <c r="I105" s="185" t="e">
        <f t="shared" si="110"/>
        <v>#REF!</v>
      </c>
      <c r="J105" s="185" t="e">
        <f t="shared" si="110"/>
        <v>#REF!</v>
      </c>
      <c r="K105" s="185" t="e">
        <f t="shared" si="110"/>
        <v>#REF!</v>
      </c>
      <c r="L105" s="185" t="e">
        <f t="shared" si="110"/>
        <v>#REF!</v>
      </c>
      <c r="M105" s="267" t="e">
        <f t="shared" ref="M105:Q105" si="123">INT(((($F$7+$AN9)+(M$22/1000*$AB$14)+((M$22+100)*($C30+400)/1000000*$F$12))*$C$21+$F$5)*$C$20)</f>
        <v>#REF!</v>
      </c>
      <c r="N105" s="267" t="e">
        <f t="shared" si="123"/>
        <v>#REF!</v>
      </c>
      <c r="O105" s="267" t="e">
        <f t="shared" si="123"/>
        <v>#REF!</v>
      </c>
      <c r="P105" s="267" t="e">
        <f t="shared" si="123"/>
        <v>#REF!</v>
      </c>
      <c r="Q105" s="267" t="e">
        <f t="shared" si="123"/>
        <v>#REF!</v>
      </c>
      <c r="R105" s="766">
        <f t="shared" ref="R105:S105" si="124">R87</f>
        <v>0</v>
      </c>
      <c r="S105" s="766">
        <f t="shared" si="124"/>
        <v>3.8448000000000002</v>
      </c>
    </row>
    <row r="106" spans="1:19" ht="17.25" thickBot="1">
      <c r="A106" s="54">
        <v>1750</v>
      </c>
      <c r="B106" s="802"/>
      <c r="C106" s="184">
        <v>2200</v>
      </c>
      <c r="D106" s="185" t="e">
        <f t="shared" si="110"/>
        <v>#REF!</v>
      </c>
      <c r="E106" s="185" t="e">
        <f t="shared" si="110"/>
        <v>#REF!</v>
      </c>
      <c r="F106" s="185" t="e">
        <f t="shared" si="110"/>
        <v>#REF!</v>
      </c>
      <c r="G106" s="185" t="e">
        <f t="shared" si="110"/>
        <v>#REF!</v>
      </c>
      <c r="H106" s="185" t="e">
        <f t="shared" si="110"/>
        <v>#REF!</v>
      </c>
      <c r="I106" s="185" t="e">
        <f t="shared" si="110"/>
        <v>#REF!</v>
      </c>
      <c r="J106" s="185" t="e">
        <f t="shared" si="110"/>
        <v>#REF!</v>
      </c>
      <c r="K106" s="185" t="e">
        <f t="shared" si="110"/>
        <v>#REF!</v>
      </c>
      <c r="L106" s="185" t="e">
        <f t="shared" si="110"/>
        <v>#REF!</v>
      </c>
      <c r="M106" s="267" t="e">
        <f t="shared" ref="M106:Q106" si="125">INT(((($F$7+$AN10)+(M$22/1000*$AB$14)+((M$22+100)*($C31+400)/1000000*$F$12))*$C$21+$F$5)*$C$20)</f>
        <v>#REF!</v>
      </c>
      <c r="N106" s="267" t="e">
        <f t="shared" si="125"/>
        <v>#REF!</v>
      </c>
      <c r="O106" s="267" t="e">
        <f t="shared" si="125"/>
        <v>#REF!</v>
      </c>
      <c r="P106" s="267" t="e">
        <f t="shared" si="125"/>
        <v>#REF!</v>
      </c>
      <c r="Q106" s="267" t="e">
        <f t="shared" si="125"/>
        <v>#REF!</v>
      </c>
      <c r="R106" s="766">
        <f t="shared" ref="R106:S106" si="126">R88</f>
        <v>0</v>
      </c>
      <c r="S106" s="766">
        <f t="shared" si="126"/>
        <v>4.8168000000000015</v>
      </c>
    </row>
    <row r="107" spans="1:19" ht="17.25" thickBot="1">
      <c r="A107" s="54">
        <v>1750</v>
      </c>
      <c r="B107" s="802"/>
      <c r="C107" s="184">
        <v>2400</v>
      </c>
      <c r="D107" s="185" t="e">
        <f t="shared" si="110"/>
        <v>#REF!</v>
      </c>
      <c r="E107" s="185" t="e">
        <f t="shared" si="110"/>
        <v>#REF!</v>
      </c>
      <c r="F107" s="185" t="e">
        <f t="shared" si="110"/>
        <v>#REF!</v>
      </c>
      <c r="G107" s="185" t="e">
        <f t="shared" si="110"/>
        <v>#REF!</v>
      </c>
      <c r="H107" s="185" t="e">
        <f t="shared" si="110"/>
        <v>#REF!</v>
      </c>
      <c r="I107" s="185" t="e">
        <f t="shared" si="110"/>
        <v>#REF!</v>
      </c>
      <c r="J107" s="185" t="e">
        <f t="shared" si="110"/>
        <v>#REF!</v>
      </c>
      <c r="K107" s="185" t="e">
        <f t="shared" si="110"/>
        <v>#REF!</v>
      </c>
      <c r="L107" s="185" t="e">
        <f t="shared" si="110"/>
        <v>#REF!</v>
      </c>
      <c r="M107" s="267" t="e">
        <f t="shared" ref="M107:Q107" si="127">INT(((($F$7+$AN11)+(M$22/1000*$AB$14)+((M$22+100)*($C32+400)/1000000*$F$12))*$C$21+$F$5)*$C$20)</f>
        <v>#REF!</v>
      </c>
      <c r="N107" s="267" t="e">
        <f t="shared" si="127"/>
        <v>#REF!</v>
      </c>
      <c r="O107" s="267" t="e">
        <f t="shared" si="127"/>
        <v>#REF!</v>
      </c>
      <c r="P107" s="267" t="e">
        <f t="shared" si="127"/>
        <v>#REF!</v>
      </c>
      <c r="Q107" s="267" t="e">
        <f t="shared" si="127"/>
        <v>#REF!</v>
      </c>
      <c r="R107" s="766">
        <f t="shared" ref="R107:S107" si="128">R89</f>
        <v>0</v>
      </c>
      <c r="S107" s="766">
        <f t="shared" si="128"/>
        <v>4.8168000000000015</v>
      </c>
    </row>
    <row r="108" spans="1:19" ht="17.25" thickBot="1">
      <c r="A108" s="54">
        <v>2000</v>
      </c>
      <c r="B108" s="802"/>
      <c r="C108" s="184">
        <v>2600</v>
      </c>
      <c r="D108" s="185" t="e">
        <f t="shared" si="110"/>
        <v>#REF!</v>
      </c>
      <c r="E108" s="185" t="e">
        <f t="shared" si="110"/>
        <v>#REF!</v>
      </c>
      <c r="F108" s="185" t="e">
        <f t="shared" si="110"/>
        <v>#REF!</v>
      </c>
      <c r="G108" s="185" t="e">
        <f t="shared" si="110"/>
        <v>#REF!</v>
      </c>
      <c r="H108" s="185" t="e">
        <f t="shared" si="110"/>
        <v>#REF!</v>
      </c>
      <c r="I108" s="185" t="e">
        <f t="shared" si="110"/>
        <v>#REF!</v>
      </c>
      <c r="J108" s="185" t="e">
        <f t="shared" si="110"/>
        <v>#REF!</v>
      </c>
      <c r="K108" s="185" t="e">
        <f t="shared" si="110"/>
        <v>#REF!</v>
      </c>
      <c r="L108" s="185" t="e">
        <f t="shared" si="110"/>
        <v>#REF!</v>
      </c>
      <c r="M108" s="267" t="e">
        <f t="shared" ref="M108:Q108" si="129">INT(((($F$7+$AN12)+(M$22/1000*$AB$14)+((M$22+100)*($C33+400)/1000000*$F$12))*$C$21+$F$5)*$C$20)</f>
        <v>#REF!</v>
      </c>
      <c r="N108" s="267" t="e">
        <f t="shared" si="129"/>
        <v>#REF!</v>
      </c>
      <c r="O108" s="267" t="e">
        <f t="shared" si="129"/>
        <v>#REF!</v>
      </c>
      <c r="P108" s="267" t="e">
        <f t="shared" si="129"/>
        <v>#REF!</v>
      </c>
      <c r="Q108" s="267" t="e">
        <f t="shared" si="129"/>
        <v>#REF!</v>
      </c>
      <c r="R108" s="766">
        <f t="shared" ref="R108:S108" si="130">R90</f>
        <v>0</v>
      </c>
      <c r="S108" s="766">
        <f t="shared" si="130"/>
        <v>6.0804000000000009</v>
      </c>
    </row>
    <row r="109" spans="1:19" ht="17.25" thickBot="1">
      <c r="A109" s="54">
        <v>2250</v>
      </c>
      <c r="B109" s="802"/>
      <c r="C109" s="184">
        <v>2800</v>
      </c>
      <c r="D109" s="185" t="e">
        <f t="shared" si="110"/>
        <v>#REF!</v>
      </c>
      <c r="E109" s="185" t="e">
        <f t="shared" si="110"/>
        <v>#REF!</v>
      </c>
      <c r="F109" s="185" t="e">
        <f t="shared" si="110"/>
        <v>#REF!</v>
      </c>
      <c r="G109" s="185" t="e">
        <f t="shared" si="110"/>
        <v>#REF!</v>
      </c>
      <c r="H109" s="185" t="e">
        <f t="shared" si="110"/>
        <v>#REF!</v>
      </c>
      <c r="I109" s="185" t="e">
        <f t="shared" si="110"/>
        <v>#REF!</v>
      </c>
      <c r="J109" s="185" t="e">
        <f t="shared" si="110"/>
        <v>#REF!</v>
      </c>
      <c r="K109" s="185" t="e">
        <f t="shared" si="110"/>
        <v>#REF!</v>
      </c>
      <c r="L109" s="185" t="e">
        <f t="shared" si="110"/>
        <v>#REF!</v>
      </c>
      <c r="M109" s="267" t="e">
        <f t="shared" ref="M109:Q109" si="131">INT(((($F$7+$AN13)+(M$22/1000*$AB$14)+((M$22+100)*($C34+400)/1000000*$F$12))*$C$21+$F$5)*$C$20)</f>
        <v>#REF!</v>
      </c>
      <c r="N109" s="267" t="e">
        <f t="shared" si="131"/>
        <v>#REF!</v>
      </c>
      <c r="O109" s="267" t="e">
        <f t="shared" si="131"/>
        <v>#REF!</v>
      </c>
      <c r="P109" s="267" t="e">
        <f t="shared" si="131"/>
        <v>#REF!</v>
      </c>
      <c r="Q109" s="267" t="e">
        <f t="shared" si="131"/>
        <v>#REF!</v>
      </c>
      <c r="R109" s="766">
        <f t="shared" ref="R109:S109" si="132">R91</f>
        <v>0</v>
      </c>
      <c r="S109" s="766">
        <f t="shared" si="132"/>
        <v>6.0804000000000009</v>
      </c>
    </row>
    <row r="110" spans="1:19" ht="16.5">
      <c r="A110" s="54">
        <v>2250</v>
      </c>
      <c r="B110" s="802"/>
      <c r="C110" s="184">
        <v>3000</v>
      </c>
      <c r="D110" s="185" t="e">
        <f t="shared" si="110"/>
        <v>#REF!</v>
      </c>
      <c r="E110" s="185" t="e">
        <f t="shared" si="110"/>
        <v>#REF!</v>
      </c>
      <c r="F110" s="185" t="e">
        <f t="shared" si="110"/>
        <v>#REF!</v>
      </c>
      <c r="G110" s="185" t="e">
        <f t="shared" si="110"/>
        <v>#REF!</v>
      </c>
      <c r="H110" s="185" t="e">
        <f t="shared" si="110"/>
        <v>#REF!</v>
      </c>
      <c r="I110" s="185" t="e">
        <f t="shared" si="110"/>
        <v>#REF!</v>
      </c>
      <c r="J110" s="185" t="e">
        <f t="shared" si="110"/>
        <v>#REF!</v>
      </c>
      <c r="K110" s="185" t="e">
        <f t="shared" si="110"/>
        <v>#REF!</v>
      </c>
      <c r="L110" s="185" t="e">
        <f t="shared" si="110"/>
        <v>#REF!</v>
      </c>
      <c r="M110" s="267" t="e">
        <f t="shared" ref="M110:Q110" si="133">INT(((($F$7+$AN14)+(M$22/1000*$AB$14)+((M$22+100)*($C35+400)/1000000*$F$12))*$C$21+$F$5)*$C$20)</f>
        <v>#REF!</v>
      </c>
      <c r="N110" s="267" t="e">
        <f t="shared" si="133"/>
        <v>#REF!</v>
      </c>
      <c r="O110" s="267" t="e">
        <f t="shared" si="133"/>
        <v>#REF!</v>
      </c>
      <c r="P110" s="267" t="e">
        <f t="shared" si="133"/>
        <v>#REF!</v>
      </c>
      <c r="Q110" s="267" t="e">
        <f t="shared" si="133"/>
        <v>#REF!</v>
      </c>
      <c r="R110" s="766">
        <f t="shared" ref="R110:S110" si="134">R92</f>
        <v>0</v>
      </c>
      <c r="S110" s="766">
        <f t="shared" si="134"/>
        <v>6.0804000000000009</v>
      </c>
    </row>
    <row r="113" spans="1:19" ht="16.5">
      <c r="B113" s="52"/>
      <c r="C113" s="53"/>
      <c r="D113" s="803" t="s">
        <v>165</v>
      </c>
      <c r="E113" s="803"/>
      <c r="F113" s="803"/>
      <c r="G113" s="803"/>
      <c r="H113" s="803"/>
      <c r="I113" s="803"/>
      <c r="J113" s="803"/>
      <c r="K113" s="803"/>
      <c r="L113" s="803"/>
      <c r="M113" s="803"/>
      <c r="N113" s="803"/>
      <c r="O113" s="803"/>
      <c r="P113" s="803"/>
      <c r="Q113" s="803"/>
      <c r="R113" s="803"/>
      <c r="S113" s="803"/>
    </row>
    <row r="114" spans="1:19" ht="16.5">
      <c r="B114" s="52" t="s">
        <v>78</v>
      </c>
      <c r="C114" s="53"/>
      <c r="D114" s="833" t="s">
        <v>79</v>
      </c>
      <c r="E114" s="833"/>
      <c r="F114" s="833"/>
      <c r="G114" s="833"/>
      <c r="H114" s="833"/>
      <c r="I114" s="833"/>
      <c r="J114" s="833"/>
      <c r="K114" s="833"/>
      <c r="L114" s="833"/>
      <c r="M114" s="833"/>
      <c r="N114" s="833"/>
      <c r="O114" s="833"/>
      <c r="P114" s="833"/>
      <c r="Q114" s="833"/>
      <c r="R114" s="833"/>
      <c r="S114" s="833"/>
    </row>
    <row r="115" spans="1:19" ht="17.25" thickBot="1">
      <c r="B115" s="54"/>
      <c r="C115" s="55"/>
      <c r="D115" s="189">
        <v>600</v>
      </c>
      <c r="E115" s="189">
        <v>800</v>
      </c>
      <c r="F115" s="189">
        <v>1000</v>
      </c>
      <c r="G115" s="189">
        <v>1200</v>
      </c>
      <c r="H115" s="189">
        <v>1400</v>
      </c>
      <c r="I115" s="189">
        <v>1600</v>
      </c>
      <c r="J115" s="189">
        <v>1800</v>
      </c>
      <c r="K115" s="189">
        <v>2000</v>
      </c>
      <c r="L115" s="189">
        <v>2200</v>
      </c>
      <c r="M115" s="262">
        <v>2400</v>
      </c>
      <c r="N115" s="262">
        <v>2600</v>
      </c>
      <c r="O115" s="262">
        <v>2800</v>
      </c>
      <c r="P115" s="262">
        <v>3000</v>
      </c>
      <c r="Q115" s="263">
        <v>3200</v>
      </c>
      <c r="R115" s="263" t="s">
        <v>826</v>
      </c>
      <c r="S115" s="263" t="s">
        <v>827</v>
      </c>
    </row>
    <row r="116" spans="1:19" ht="17.25" thickBot="1">
      <c r="A116" s="54">
        <v>500</v>
      </c>
      <c r="B116" s="802" t="s">
        <v>82</v>
      </c>
      <c r="C116" s="184">
        <v>600</v>
      </c>
      <c r="D116" s="185" t="e">
        <f>INT(((($F$7+$AN2)+(D$22/1000*$F$15)+((D$22+100)*($C23+400)/1000000*$F$13))*$C$21+$F$5)*$C$20)</f>
        <v>#REF!</v>
      </c>
      <c r="E116" s="185" t="e">
        <f t="shared" ref="E116:L116" si="135">INT(((($F$7+$AN2)+(E$22/1000*$F$15)+((E$22+100)*($C23+400)/1000000*$F$13))*$C$21+$F$5)*$C$20)</f>
        <v>#REF!</v>
      </c>
      <c r="F116" s="185" t="e">
        <f t="shared" si="135"/>
        <v>#REF!</v>
      </c>
      <c r="G116" s="185" t="e">
        <f t="shared" si="135"/>
        <v>#REF!</v>
      </c>
      <c r="H116" s="185" t="e">
        <f t="shared" si="135"/>
        <v>#REF!</v>
      </c>
      <c r="I116" s="185" t="e">
        <f t="shared" si="135"/>
        <v>#REF!</v>
      </c>
      <c r="J116" s="185" t="e">
        <f t="shared" si="135"/>
        <v>#REF!</v>
      </c>
      <c r="K116" s="185" t="e">
        <f t="shared" si="135"/>
        <v>#REF!</v>
      </c>
      <c r="L116" s="185" t="e">
        <f t="shared" si="135"/>
        <v>#REF!</v>
      </c>
      <c r="M116" s="267" t="e">
        <f>INT(((($F$7+$AN2)+(M$22/1000*$AB$14)+((M$22+100)*($C23+400)/1000000*$F$13))*$C$21+$F$5)*$C$20)</f>
        <v>#REF!</v>
      </c>
      <c r="N116" s="267" t="e">
        <f t="shared" ref="N116:Q116" si="136">INT(((($F$7+$AN2)+(N$22/1000*$AB$14)+((N$22+100)*($C23+400)/1000000*$F$13))*$C$21+$F$5)*$C$20)</f>
        <v>#REF!</v>
      </c>
      <c r="O116" s="267" t="e">
        <f t="shared" si="136"/>
        <v>#REF!</v>
      </c>
      <c r="P116" s="267" t="e">
        <f t="shared" si="136"/>
        <v>#REF!</v>
      </c>
      <c r="Q116" s="267" t="e">
        <f t="shared" si="136"/>
        <v>#REF!</v>
      </c>
      <c r="R116" s="766">
        <f>R98</f>
        <v>-0.65879999999999994</v>
      </c>
      <c r="S116" s="766">
        <f>S98</f>
        <v>1.1016000000000004</v>
      </c>
    </row>
    <row r="117" spans="1:19" ht="17.25" thickBot="1">
      <c r="A117" s="54">
        <v>500</v>
      </c>
      <c r="B117" s="802"/>
      <c r="C117" s="184">
        <v>800</v>
      </c>
      <c r="D117" s="185" t="e">
        <f t="shared" ref="D117:L128" si="137">INT(((($F$7+$AN3)+(D$22/1000*$F$15)+((D$22+100)*($C24+400)/1000000*$F$13))*$C$21+$F$5)*$C$20)</f>
        <v>#REF!</v>
      </c>
      <c r="E117" s="185" t="e">
        <f t="shared" si="137"/>
        <v>#REF!</v>
      </c>
      <c r="F117" s="185" t="e">
        <f t="shared" si="137"/>
        <v>#REF!</v>
      </c>
      <c r="G117" s="185" t="e">
        <f t="shared" si="137"/>
        <v>#REF!</v>
      </c>
      <c r="H117" s="185" t="e">
        <f t="shared" si="137"/>
        <v>#REF!</v>
      </c>
      <c r="I117" s="185" t="e">
        <f t="shared" si="137"/>
        <v>#REF!</v>
      </c>
      <c r="J117" s="185" t="e">
        <f t="shared" si="137"/>
        <v>#REF!</v>
      </c>
      <c r="K117" s="185" t="e">
        <f t="shared" si="137"/>
        <v>#REF!</v>
      </c>
      <c r="L117" s="185" t="e">
        <f t="shared" si="137"/>
        <v>#REF!</v>
      </c>
      <c r="M117" s="267" t="e">
        <f t="shared" ref="M117:Q128" si="138">INT(((($F$7+$AN3)+(M$22/1000*$AB$14)+((M$22+100)*($C24+400)/1000000*$F$13))*$C$21+$F$5)*$C$20)</f>
        <v>#REF!</v>
      </c>
      <c r="N117" s="267" t="e">
        <f t="shared" si="138"/>
        <v>#REF!</v>
      </c>
      <c r="O117" s="267" t="e">
        <f t="shared" si="138"/>
        <v>#REF!</v>
      </c>
      <c r="P117" s="267" t="e">
        <f t="shared" si="138"/>
        <v>#REF!</v>
      </c>
      <c r="Q117" s="267" t="e">
        <f t="shared" si="138"/>
        <v>#REF!</v>
      </c>
      <c r="R117" s="766">
        <f t="shared" ref="R117:S117" si="139">R99</f>
        <v>-0.65879999999999994</v>
      </c>
      <c r="S117" s="766">
        <f t="shared" si="139"/>
        <v>1.1016000000000004</v>
      </c>
    </row>
    <row r="118" spans="1:19" ht="17.25" thickBot="1">
      <c r="A118" s="54">
        <v>750</v>
      </c>
      <c r="B118" s="802"/>
      <c r="C118" s="184">
        <v>1000</v>
      </c>
      <c r="D118" s="185" t="e">
        <f t="shared" si="137"/>
        <v>#REF!</v>
      </c>
      <c r="E118" s="185" t="e">
        <f t="shared" si="137"/>
        <v>#REF!</v>
      </c>
      <c r="F118" s="185" t="e">
        <f t="shared" si="137"/>
        <v>#REF!</v>
      </c>
      <c r="G118" s="185" t="e">
        <f t="shared" si="137"/>
        <v>#REF!</v>
      </c>
      <c r="H118" s="185" t="e">
        <f t="shared" si="137"/>
        <v>#REF!</v>
      </c>
      <c r="I118" s="185" t="e">
        <f t="shared" si="137"/>
        <v>#REF!</v>
      </c>
      <c r="J118" s="185" t="e">
        <f t="shared" si="137"/>
        <v>#REF!</v>
      </c>
      <c r="K118" s="185" t="e">
        <f t="shared" si="137"/>
        <v>#REF!</v>
      </c>
      <c r="L118" s="185" t="e">
        <f t="shared" si="137"/>
        <v>#REF!</v>
      </c>
      <c r="M118" s="267" t="e">
        <f t="shared" si="138"/>
        <v>#REF!</v>
      </c>
      <c r="N118" s="267" t="e">
        <f t="shared" si="138"/>
        <v>#REF!</v>
      </c>
      <c r="O118" s="267" t="e">
        <f t="shared" si="138"/>
        <v>#REF!</v>
      </c>
      <c r="P118" s="267" t="e">
        <f t="shared" si="138"/>
        <v>#REF!</v>
      </c>
      <c r="Q118" s="267" t="e">
        <f t="shared" si="138"/>
        <v>#REF!</v>
      </c>
      <c r="R118" s="766">
        <f t="shared" ref="R118:S118" si="140">R100</f>
        <v>0</v>
      </c>
      <c r="S118" s="766">
        <f t="shared" si="140"/>
        <v>1.1016000000000004</v>
      </c>
    </row>
    <row r="119" spans="1:19" ht="17.25" thickBot="1">
      <c r="A119" s="54">
        <v>1000</v>
      </c>
      <c r="B119" s="802"/>
      <c r="C119" s="184">
        <v>1200</v>
      </c>
      <c r="D119" s="185" t="e">
        <f t="shared" si="137"/>
        <v>#REF!</v>
      </c>
      <c r="E119" s="185" t="e">
        <f t="shared" si="137"/>
        <v>#REF!</v>
      </c>
      <c r="F119" s="185" t="e">
        <f t="shared" si="137"/>
        <v>#REF!</v>
      </c>
      <c r="G119" s="185" t="e">
        <f t="shared" si="137"/>
        <v>#REF!</v>
      </c>
      <c r="H119" s="185" t="e">
        <f t="shared" si="137"/>
        <v>#REF!</v>
      </c>
      <c r="I119" s="185" t="e">
        <f t="shared" si="137"/>
        <v>#REF!</v>
      </c>
      <c r="J119" s="185" t="e">
        <f t="shared" si="137"/>
        <v>#REF!</v>
      </c>
      <c r="K119" s="185" t="e">
        <f t="shared" si="137"/>
        <v>#REF!</v>
      </c>
      <c r="L119" s="185" t="e">
        <f t="shared" si="137"/>
        <v>#REF!</v>
      </c>
      <c r="M119" s="267" t="e">
        <f t="shared" si="138"/>
        <v>#REF!</v>
      </c>
      <c r="N119" s="267" t="e">
        <f t="shared" si="138"/>
        <v>#REF!</v>
      </c>
      <c r="O119" s="267" t="e">
        <f t="shared" si="138"/>
        <v>#REF!</v>
      </c>
      <c r="P119" s="267" t="e">
        <f t="shared" si="138"/>
        <v>#REF!</v>
      </c>
      <c r="Q119" s="267" t="e">
        <f t="shared" si="138"/>
        <v>#REF!</v>
      </c>
      <c r="R119" s="766">
        <f t="shared" ref="R119:S119" si="141">R101</f>
        <v>0</v>
      </c>
      <c r="S119" s="766">
        <f t="shared" si="141"/>
        <v>2.0088000000000004</v>
      </c>
    </row>
    <row r="120" spans="1:19" ht="17.25" thickBot="1">
      <c r="A120" s="54">
        <v>1000</v>
      </c>
      <c r="B120" s="802"/>
      <c r="C120" s="184">
        <v>1400</v>
      </c>
      <c r="D120" s="185" t="e">
        <f t="shared" si="137"/>
        <v>#REF!</v>
      </c>
      <c r="E120" s="185" t="e">
        <f t="shared" si="137"/>
        <v>#REF!</v>
      </c>
      <c r="F120" s="185" t="e">
        <f t="shared" si="137"/>
        <v>#REF!</v>
      </c>
      <c r="G120" s="185" t="e">
        <f t="shared" si="137"/>
        <v>#REF!</v>
      </c>
      <c r="H120" s="185" t="e">
        <f t="shared" si="137"/>
        <v>#REF!</v>
      </c>
      <c r="I120" s="185" t="e">
        <f t="shared" si="137"/>
        <v>#REF!</v>
      </c>
      <c r="J120" s="185" t="e">
        <f t="shared" si="137"/>
        <v>#REF!</v>
      </c>
      <c r="K120" s="185" t="e">
        <f t="shared" si="137"/>
        <v>#REF!</v>
      </c>
      <c r="L120" s="185" t="e">
        <f t="shared" si="137"/>
        <v>#REF!</v>
      </c>
      <c r="M120" s="267" t="e">
        <f t="shared" si="138"/>
        <v>#REF!</v>
      </c>
      <c r="N120" s="267" t="e">
        <f t="shared" si="138"/>
        <v>#REF!</v>
      </c>
      <c r="O120" s="267" t="e">
        <f t="shared" si="138"/>
        <v>#REF!</v>
      </c>
      <c r="P120" s="267" t="e">
        <f t="shared" si="138"/>
        <v>#REF!</v>
      </c>
      <c r="Q120" s="267" t="e">
        <f t="shared" si="138"/>
        <v>#REF!</v>
      </c>
      <c r="R120" s="766">
        <f t="shared" ref="R120:S120" si="142">R102</f>
        <v>0</v>
      </c>
      <c r="S120" s="766">
        <f t="shared" si="142"/>
        <v>2.0088000000000004</v>
      </c>
    </row>
    <row r="121" spans="1:19" ht="17.25" thickBot="1">
      <c r="A121" s="54">
        <v>1250</v>
      </c>
      <c r="B121" s="802"/>
      <c r="C121" s="184">
        <v>1600</v>
      </c>
      <c r="D121" s="185" t="e">
        <f t="shared" si="137"/>
        <v>#REF!</v>
      </c>
      <c r="E121" s="185" t="e">
        <f t="shared" si="137"/>
        <v>#REF!</v>
      </c>
      <c r="F121" s="185" t="e">
        <f t="shared" si="137"/>
        <v>#REF!</v>
      </c>
      <c r="G121" s="185" t="e">
        <f t="shared" si="137"/>
        <v>#REF!</v>
      </c>
      <c r="H121" s="185" t="e">
        <f t="shared" si="137"/>
        <v>#REF!</v>
      </c>
      <c r="I121" s="185" t="e">
        <f t="shared" si="137"/>
        <v>#REF!</v>
      </c>
      <c r="J121" s="185" t="e">
        <f t="shared" si="137"/>
        <v>#REF!</v>
      </c>
      <c r="K121" s="185" t="e">
        <f t="shared" si="137"/>
        <v>#REF!</v>
      </c>
      <c r="L121" s="185" t="e">
        <f t="shared" si="137"/>
        <v>#REF!</v>
      </c>
      <c r="M121" s="267" t="e">
        <f t="shared" si="138"/>
        <v>#REF!</v>
      </c>
      <c r="N121" s="267" t="e">
        <f t="shared" si="138"/>
        <v>#REF!</v>
      </c>
      <c r="O121" s="267" t="e">
        <f t="shared" si="138"/>
        <v>#REF!</v>
      </c>
      <c r="P121" s="267" t="e">
        <f t="shared" si="138"/>
        <v>#REF!</v>
      </c>
      <c r="Q121" s="267" t="e">
        <f t="shared" si="138"/>
        <v>#REF!</v>
      </c>
      <c r="R121" s="766">
        <f t="shared" ref="R121:S121" si="143">R103</f>
        <v>0</v>
      </c>
      <c r="S121" s="766">
        <f t="shared" si="143"/>
        <v>2.9376000000000007</v>
      </c>
    </row>
    <row r="122" spans="1:19" ht="17.25" thickBot="1">
      <c r="A122" s="54">
        <v>1250</v>
      </c>
      <c r="B122" s="802"/>
      <c r="C122" s="184">
        <v>1800</v>
      </c>
      <c r="D122" s="185" t="e">
        <f t="shared" si="137"/>
        <v>#REF!</v>
      </c>
      <c r="E122" s="185" t="e">
        <f t="shared" si="137"/>
        <v>#REF!</v>
      </c>
      <c r="F122" s="185" t="e">
        <f t="shared" si="137"/>
        <v>#REF!</v>
      </c>
      <c r="G122" s="185" t="e">
        <f t="shared" si="137"/>
        <v>#REF!</v>
      </c>
      <c r="H122" s="185" t="e">
        <f t="shared" si="137"/>
        <v>#REF!</v>
      </c>
      <c r="I122" s="185" t="e">
        <f t="shared" si="137"/>
        <v>#REF!</v>
      </c>
      <c r="J122" s="185" t="e">
        <f t="shared" si="137"/>
        <v>#REF!</v>
      </c>
      <c r="K122" s="185" t="e">
        <f t="shared" si="137"/>
        <v>#REF!</v>
      </c>
      <c r="L122" s="185" t="e">
        <f t="shared" si="137"/>
        <v>#REF!</v>
      </c>
      <c r="M122" s="267" t="e">
        <f t="shared" si="138"/>
        <v>#REF!</v>
      </c>
      <c r="N122" s="267" t="e">
        <f t="shared" si="138"/>
        <v>#REF!</v>
      </c>
      <c r="O122" s="267" t="e">
        <f t="shared" si="138"/>
        <v>#REF!</v>
      </c>
      <c r="P122" s="267" t="e">
        <f t="shared" si="138"/>
        <v>#REF!</v>
      </c>
      <c r="Q122" s="267" t="e">
        <f t="shared" si="138"/>
        <v>#REF!</v>
      </c>
      <c r="R122" s="766">
        <f t="shared" ref="R122:S122" si="144">R104</f>
        <v>0</v>
      </c>
      <c r="S122" s="766">
        <f t="shared" si="144"/>
        <v>2.9376000000000007</v>
      </c>
    </row>
    <row r="123" spans="1:19" ht="17.25" thickBot="1">
      <c r="A123" s="54">
        <v>1500</v>
      </c>
      <c r="B123" s="802"/>
      <c r="C123" s="184">
        <v>2000</v>
      </c>
      <c r="D123" s="185" t="e">
        <f t="shared" si="137"/>
        <v>#REF!</v>
      </c>
      <c r="E123" s="185" t="e">
        <f t="shared" si="137"/>
        <v>#REF!</v>
      </c>
      <c r="F123" s="185" t="e">
        <f t="shared" si="137"/>
        <v>#REF!</v>
      </c>
      <c r="G123" s="185" t="e">
        <f t="shared" si="137"/>
        <v>#REF!</v>
      </c>
      <c r="H123" s="185" t="e">
        <f t="shared" si="137"/>
        <v>#REF!</v>
      </c>
      <c r="I123" s="185" t="e">
        <f t="shared" si="137"/>
        <v>#REF!</v>
      </c>
      <c r="J123" s="185" t="e">
        <f t="shared" si="137"/>
        <v>#REF!</v>
      </c>
      <c r="K123" s="185" t="e">
        <f t="shared" si="137"/>
        <v>#REF!</v>
      </c>
      <c r="L123" s="185" t="e">
        <f t="shared" si="137"/>
        <v>#REF!</v>
      </c>
      <c r="M123" s="267" t="e">
        <f t="shared" si="138"/>
        <v>#REF!</v>
      </c>
      <c r="N123" s="267" t="e">
        <f t="shared" si="138"/>
        <v>#REF!</v>
      </c>
      <c r="O123" s="267" t="e">
        <f t="shared" si="138"/>
        <v>#REF!</v>
      </c>
      <c r="P123" s="267" t="e">
        <f t="shared" si="138"/>
        <v>#REF!</v>
      </c>
      <c r="Q123" s="267" t="e">
        <f t="shared" si="138"/>
        <v>#REF!</v>
      </c>
      <c r="R123" s="766">
        <f t="shared" ref="R123:S123" si="145">R105</f>
        <v>0</v>
      </c>
      <c r="S123" s="766">
        <f t="shared" si="145"/>
        <v>3.8448000000000002</v>
      </c>
    </row>
    <row r="124" spans="1:19" ht="17.25" thickBot="1">
      <c r="A124" s="54">
        <v>1750</v>
      </c>
      <c r="B124" s="802"/>
      <c r="C124" s="184">
        <v>2200</v>
      </c>
      <c r="D124" s="185" t="e">
        <f t="shared" si="137"/>
        <v>#REF!</v>
      </c>
      <c r="E124" s="185" t="e">
        <f t="shared" si="137"/>
        <v>#REF!</v>
      </c>
      <c r="F124" s="185" t="e">
        <f t="shared" si="137"/>
        <v>#REF!</v>
      </c>
      <c r="G124" s="185" t="e">
        <f t="shared" si="137"/>
        <v>#REF!</v>
      </c>
      <c r="H124" s="185" t="e">
        <f t="shared" si="137"/>
        <v>#REF!</v>
      </c>
      <c r="I124" s="185" t="e">
        <f t="shared" si="137"/>
        <v>#REF!</v>
      </c>
      <c r="J124" s="185" t="e">
        <f t="shared" si="137"/>
        <v>#REF!</v>
      </c>
      <c r="K124" s="185" t="e">
        <f t="shared" si="137"/>
        <v>#REF!</v>
      </c>
      <c r="L124" s="185" t="e">
        <f t="shared" si="137"/>
        <v>#REF!</v>
      </c>
      <c r="M124" s="267" t="e">
        <f t="shared" si="138"/>
        <v>#REF!</v>
      </c>
      <c r="N124" s="267" t="e">
        <f t="shared" si="138"/>
        <v>#REF!</v>
      </c>
      <c r="O124" s="267" t="e">
        <f t="shared" si="138"/>
        <v>#REF!</v>
      </c>
      <c r="P124" s="267" t="e">
        <f t="shared" si="138"/>
        <v>#REF!</v>
      </c>
      <c r="Q124" s="267" t="e">
        <f t="shared" si="138"/>
        <v>#REF!</v>
      </c>
      <c r="R124" s="766">
        <f t="shared" ref="R124:S124" si="146">R106</f>
        <v>0</v>
      </c>
      <c r="S124" s="766">
        <f t="shared" si="146"/>
        <v>4.8168000000000015</v>
      </c>
    </row>
    <row r="125" spans="1:19" ht="17.25" thickBot="1">
      <c r="A125" s="54">
        <v>1750</v>
      </c>
      <c r="B125" s="802"/>
      <c r="C125" s="184">
        <v>2400</v>
      </c>
      <c r="D125" s="185" t="e">
        <f t="shared" si="137"/>
        <v>#REF!</v>
      </c>
      <c r="E125" s="185" t="e">
        <f t="shared" si="137"/>
        <v>#REF!</v>
      </c>
      <c r="F125" s="185" t="e">
        <f t="shared" si="137"/>
        <v>#REF!</v>
      </c>
      <c r="G125" s="185" t="e">
        <f t="shared" si="137"/>
        <v>#REF!</v>
      </c>
      <c r="H125" s="185" t="e">
        <f t="shared" si="137"/>
        <v>#REF!</v>
      </c>
      <c r="I125" s="185" t="e">
        <f t="shared" si="137"/>
        <v>#REF!</v>
      </c>
      <c r="J125" s="185" t="e">
        <f t="shared" si="137"/>
        <v>#REF!</v>
      </c>
      <c r="K125" s="185" t="e">
        <f t="shared" si="137"/>
        <v>#REF!</v>
      </c>
      <c r="L125" s="185" t="e">
        <f t="shared" si="137"/>
        <v>#REF!</v>
      </c>
      <c r="M125" s="267" t="e">
        <f t="shared" si="138"/>
        <v>#REF!</v>
      </c>
      <c r="N125" s="267" t="e">
        <f t="shared" si="138"/>
        <v>#REF!</v>
      </c>
      <c r="O125" s="267" t="e">
        <f t="shared" si="138"/>
        <v>#REF!</v>
      </c>
      <c r="P125" s="267" t="e">
        <f t="shared" si="138"/>
        <v>#REF!</v>
      </c>
      <c r="Q125" s="267" t="e">
        <f t="shared" si="138"/>
        <v>#REF!</v>
      </c>
      <c r="R125" s="766">
        <f t="shared" ref="R125:S125" si="147">R107</f>
        <v>0</v>
      </c>
      <c r="S125" s="766">
        <f t="shared" si="147"/>
        <v>4.8168000000000015</v>
      </c>
    </row>
    <row r="126" spans="1:19" ht="17.25" thickBot="1">
      <c r="A126" s="54">
        <v>2000</v>
      </c>
      <c r="B126" s="802"/>
      <c r="C126" s="184">
        <v>2600</v>
      </c>
      <c r="D126" s="185" t="e">
        <f t="shared" si="137"/>
        <v>#REF!</v>
      </c>
      <c r="E126" s="185" t="e">
        <f t="shared" si="137"/>
        <v>#REF!</v>
      </c>
      <c r="F126" s="185" t="e">
        <f t="shared" si="137"/>
        <v>#REF!</v>
      </c>
      <c r="G126" s="185" t="e">
        <f t="shared" si="137"/>
        <v>#REF!</v>
      </c>
      <c r="H126" s="185" t="e">
        <f t="shared" si="137"/>
        <v>#REF!</v>
      </c>
      <c r="I126" s="185" t="e">
        <f t="shared" si="137"/>
        <v>#REF!</v>
      </c>
      <c r="J126" s="185" t="e">
        <f t="shared" si="137"/>
        <v>#REF!</v>
      </c>
      <c r="K126" s="185" t="e">
        <f t="shared" si="137"/>
        <v>#REF!</v>
      </c>
      <c r="L126" s="185" t="e">
        <f t="shared" si="137"/>
        <v>#REF!</v>
      </c>
      <c r="M126" s="267" t="e">
        <f t="shared" si="138"/>
        <v>#REF!</v>
      </c>
      <c r="N126" s="267" t="e">
        <f t="shared" si="138"/>
        <v>#REF!</v>
      </c>
      <c r="O126" s="267" t="e">
        <f t="shared" si="138"/>
        <v>#REF!</v>
      </c>
      <c r="P126" s="267" t="e">
        <f t="shared" si="138"/>
        <v>#REF!</v>
      </c>
      <c r="Q126" s="267" t="e">
        <f t="shared" si="138"/>
        <v>#REF!</v>
      </c>
      <c r="R126" s="766">
        <f t="shared" ref="R126:S126" si="148">R108</f>
        <v>0</v>
      </c>
      <c r="S126" s="766">
        <f t="shared" si="148"/>
        <v>6.0804000000000009</v>
      </c>
    </row>
    <row r="127" spans="1:19" ht="17.25" thickBot="1">
      <c r="A127" s="54">
        <v>2250</v>
      </c>
      <c r="B127" s="802"/>
      <c r="C127" s="184">
        <v>2800</v>
      </c>
      <c r="D127" s="185" t="e">
        <f t="shared" si="137"/>
        <v>#REF!</v>
      </c>
      <c r="E127" s="185" t="e">
        <f t="shared" si="137"/>
        <v>#REF!</v>
      </c>
      <c r="F127" s="185" t="e">
        <f t="shared" si="137"/>
        <v>#REF!</v>
      </c>
      <c r="G127" s="185" t="e">
        <f t="shared" si="137"/>
        <v>#REF!</v>
      </c>
      <c r="H127" s="185" t="e">
        <f t="shared" si="137"/>
        <v>#REF!</v>
      </c>
      <c r="I127" s="185" t="e">
        <f t="shared" si="137"/>
        <v>#REF!</v>
      </c>
      <c r="J127" s="185" t="e">
        <f t="shared" si="137"/>
        <v>#REF!</v>
      </c>
      <c r="K127" s="185" t="e">
        <f t="shared" si="137"/>
        <v>#REF!</v>
      </c>
      <c r="L127" s="185" t="e">
        <f t="shared" si="137"/>
        <v>#REF!</v>
      </c>
      <c r="M127" s="267" t="e">
        <f t="shared" si="138"/>
        <v>#REF!</v>
      </c>
      <c r="N127" s="267" t="e">
        <f t="shared" si="138"/>
        <v>#REF!</v>
      </c>
      <c r="O127" s="267" t="e">
        <f t="shared" si="138"/>
        <v>#REF!</v>
      </c>
      <c r="P127" s="267" t="e">
        <f t="shared" si="138"/>
        <v>#REF!</v>
      </c>
      <c r="Q127" s="267" t="e">
        <f t="shared" si="138"/>
        <v>#REF!</v>
      </c>
      <c r="R127" s="766">
        <f t="shared" ref="R127:S127" si="149">R109</f>
        <v>0</v>
      </c>
      <c r="S127" s="766">
        <f t="shared" si="149"/>
        <v>6.0804000000000009</v>
      </c>
    </row>
    <row r="128" spans="1:19" ht="16.5">
      <c r="A128" s="54">
        <v>2250</v>
      </c>
      <c r="B128" s="802"/>
      <c r="C128" s="184">
        <v>3000</v>
      </c>
      <c r="D128" s="185" t="e">
        <f t="shared" si="137"/>
        <v>#REF!</v>
      </c>
      <c r="E128" s="185" t="e">
        <f t="shared" si="137"/>
        <v>#REF!</v>
      </c>
      <c r="F128" s="185" t="e">
        <f t="shared" si="137"/>
        <v>#REF!</v>
      </c>
      <c r="G128" s="185" t="e">
        <f t="shared" si="137"/>
        <v>#REF!</v>
      </c>
      <c r="H128" s="185" t="e">
        <f t="shared" si="137"/>
        <v>#REF!</v>
      </c>
      <c r="I128" s="185" t="e">
        <f t="shared" si="137"/>
        <v>#REF!</v>
      </c>
      <c r="J128" s="185" t="e">
        <f t="shared" si="137"/>
        <v>#REF!</v>
      </c>
      <c r="K128" s="185" t="e">
        <f t="shared" si="137"/>
        <v>#REF!</v>
      </c>
      <c r="L128" s="185" t="e">
        <f t="shared" si="137"/>
        <v>#REF!</v>
      </c>
      <c r="M128" s="267" t="e">
        <f t="shared" si="138"/>
        <v>#REF!</v>
      </c>
      <c r="N128" s="267" t="e">
        <f t="shared" si="138"/>
        <v>#REF!</v>
      </c>
      <c r="O128" s="267" t="e">
        <f t="shared" si="138"/>
        <v>#REF!</v>
      </c>
      <c r="P128" s="267" t="e">
        <f t="shared" si="138"/>
        <v>#REF!</v>
      </c>
      <c r="Q128" s="267" t="e">
        <f t="shared" si="138"/>
        <v>#REF!</v>
      </c>
      <c r="R128" s="766">
        <f t="shared" ref="R128:S128" si="150">R110</f>
        <v>0</v>
      </c>
      <c r="S128" s="766">
        <f t="shared" si="150"/>
        <v>6.0804000000000009</v>
      </c>
    </row>
    <row r="131" spans="1:19" ht="16.5">
      <c r="B131" s="52"/>
      <c r="C131" s="53"/>
      <c r="D131" s="803" t="s">
        <v>166</v>
      </c>
      <c r="E131" s="803"/>
      <c r="F131" s="803"/>
      <c r="G131" s="803"/>
      <c r="H131" s="803"/>
      <c r="I131" s="803"/>
      <c r="J131" s="803"/>
      <c r="K131" s="803"/>
      <c r="L131" s="803"/>
      <c r="M131" s="803"/>
      <c r="N131" s="803"/>
      <c r="O131" s="803"/>
      <c r="P131" s="803"/>
      <c r="Q131" s="803"/>
      <c r="R131" s="803"/>
      <c r="S131" s="803"/>
    </row>
    <row r="132" spans="1:19" ht="16.5">
      <c r="B132" s="52" t="s">
        <v>78</v>
      </c>
      <c r="C132" s="53"/>
      <c r="D132" s="804" t="s">
        <v>79</v>
      </c>
      <c r="E132" s="804"/>
      <c r="F132" s="804"/>
      <c r="G132" s="804"/>
      <c r="H132" s="804"/>
      <c r="I132" s="804"/>
      <c r="J132" s="804"/>
      <c r="K132" s="804"/>
      <c r="L132" s="804"/>
      <c r="M132" s="804"/>
      <c r="N132" s="804"/>
      <c r="O132" s="804"/>
      <c r="P132" s="804"/>
      <c r="Q132" s="804"/>
      <c r="R132" s="804"/>
      <c r="S132" s="804"/>
    </row>
    <row r="133" spans="1:19" ht="17.25" thickBot="1">
      <c r="B133" s="54"/>
      <c r="C133" s="55"/>
      <c r="D133" s="189">
        <v>600</v>
      </c>
      <c r="E133" s="189">
        <v>800</v>
      </c>
      <c r="F133" s="189">
        <v>1000</v>
      </c>
      <c r="G133" s="189">
        <v>1200</v>
      </c>
      <c r="H133" s="189">
        <v>1400</v>
      </c>
      <c r="I133" s="189">
        <v>1600</v>
      </c>
      <c r="J133" s="189">
        <v>1800</v>
      </c>
      <c r="K133" s="189">
        <v>2000</v>
      </c>
      <c r="L133" s="189">
        <v>2200</v>
      </c>
      <c r="M133" s="262">
        <v>2400</v>
      </c>
      <c r="N133" s="262">
        <v>2600</v>
      </c>
      <c r="O133" s="262">
        <v>2800</v>
      </c>
      <c r="P133" s="262">
        <v>3000</v>
      </c>
      <c r="Q133" s="263">
        <v>3200</v>
      </c>
      <c r="R133" s="263" t="s">
        <v>826</v>
      </c>
      <c r="S133" s="263" t="s">
        <v>827</v>
      </c>
    </row>
    <row r="134" spans="1:19" ht="17.25" thickBot="1">
      <c r="A134" s="54">
        <v>500</v>
      </c>
      <c r="B134" s="802" t="s">
        <v>82</v>
      </c>
      <c r="C134" s="184">
        <v>600</v>
      </c>
      <c r="D134" s="185" t="e">
        <f>INT(((($F$7+$AN2)+(D$22/1000*$F$15)+((D$22+100)*($C23+400)/1000000*$F$14))*$C$21+$F$5)*$C$20)</f>
        <v>#REF!</v>
      </c>
      <c r="E134" s="185" t="e">
        <f t="shared" ref="E134:L134" si="151">INT(((($F$7+$AN2)+(E$22/1000*$F$15)+((E$22+100)*($C23+400)/1000000*$F$14))*$C$21+$F$5)*$C$20)</f>
        <v>#REF!</v>
      </c>
      <c r="F134" s="185" t="e">
        <f t="shared" si="151"/>
        <v>#REF!</v>
      </c>
      <c r="G134" s="185" t="e">
        <f t="shared" si="151"/>
        <v>#REF!</v>
      </c>
      <c r="H134" s="185" t="e">
        <f t="shared" si="151"/>
        <v>#REF!</v>
      </c>
      <c r="I134" s="185" t="e">
        <f t="shared" si="151"/>
        <v>#REF!</v>
      </c>
      <c r="J134" s="185" t="e">
        <f t="shared" si="151"/>
        <v>#REF!</v>
      </c>
      <c r="K134" s="185" t="e">
        <f t="shared" si="151"/>
        <v>#REF!</v>
      </c>
      <c r="L134" s="185" t="e">
        <f t="shared" si="151"/>
        <v>#REF!</v>
      </c>
      <c r="M134" s="267" t="e">
        <f>INT(((($F$7+$AN2)+(M$22/1000*$AB$14)+((M$22+100)*($C23+400)/1000000*$F$14))*$C$21+$F$5)*$C$20)</f>
        <v>#REF!</v>
      </c>
      <c r="N134" s="267" t="e">
        <f t="shared" ref="N134:Q134" si="152">INT(((($F$7+$AN2)+(N$22/1000*$AB$14)+((N$22+100)*($C23+400)/1000000*$F$14))*$C$21+$F$5)*$C$20)</f>
        <v>#REF!</v>
      </c>
      <c r="O134" s="267" t="e">
        <f t="shared" si="152"/>
        <v>#REF!</v>
      </c>
      <c r="P134" s="267" t="e">
        <f t="shared" si="152"/>
        <v>#REF!</v>
      </c>
      <c r="Q134" s="267" t="e">
        <f t="shared" si="152"/>
        <v>#REF!</v>
      </c>
      <c r="R134" s="766">
        <f>R116</f>
        <v>-0.65879999999999994</v>
      </c>
      <c r="S134" s="766">
        <f>S116</f>
        <v>1.1016000000000004</v>
      </c>
    </row>
    <row r="135" spans="1:19" ht="17.25" thickBot="1">
      <c r="A135" s="54">
        <v>500</v>
      </c>
      <c r="B135" s="802"/>
      <c r="C135" s="184">
        <v>800</v>
      </c>
      <c r="D135" s="185" t="e">
        <f t="shared" ref="D135:L146" si="153">INT(((($F$7+$AN3)+(D$22/1000*$F$15)+((D$22+100)*($C24+400)/1000000*$F$14))*$C$21+$F$5)*$C$20)</f>
        <v>#REF!</v>
      </c>
      <c r="E135" s="185" t="e">
        <f t="shared" si="153"/>
        <v>#REF!</v>
      </c>
      <c r="F135" s="185" t="e">
        <f t="shared" si="153"/>
        <v>#REF!</v>
      </c>
      <c r="G135" s="185" t="e">
        <f t="shared" si="153"/>
        <v>#REF!</v>
      </c>
      <c r="H135" s="185" t="e">
        <f t="shared" si="153"/>
        <v>#REF!</v>
      </c>
      <c r="I135" s="185" t="e">
        <f t="shared" si="153"/>
        <v>#REF!</v>
      </c>
      <c r="J135" s="185" t="e">
        <f t="shared" si="153"/>
        <v>#REF!</v>
      </c>
      <c r="K135" s="185" t="e">
        <f t="shared" si="153"/>
        <v>#REF!</v>
      </c>
      <c r="L135" s="185" t="e">
        <f t="shared" si="153"/>
        <v>#REF!</v>
      </c>
      <c r="M135" s="267" t="e">
        <f t="shared" ref="M135:Q135" si="154">INT(((($F$7+$AN3)+(M$22/1000*$AB$14)+((M$22+100)*($C24+400)/1000000*$F$14))*$C$21+$F$5)*$C$20)</f>
        <v>#REF!</v>
      </c>
      <c r="N135" s="267" t="e">
        <f t="shared" si="154"/>
        <v>#REF!</v>
      </c>
      <c r="O135" s="267" t="e">
        <f t="shared" si="154"/>
        <v>#REF!</v>
      </c>
      <c r="P135" s="267" t="e">
        <f t="shared" si="154"/>
        <v>#REF!</v>
      </c>
      <c r="Q135" s="267" t="e">
        <f t="shared" si="154"/>
        <v>#REF!</v>
      </c>
      <c r="R135" s="766">
        <f t="shared" ref="R135:S135" si="155">R117</f>
        <v>-0.65879999999999994</v>
      </c>
      <c r="S135" s="766">
        <f t="shared" si="155"/>
        <v>1.1016000000000004</v>
      </c>
    </row>
    <row r="136" spans="1:19" ht="17.25" thickBot="1">
      <c r="A136" s="54">
        <v>750</v>
      </c>
      <c r="B136" s="802"/>
      <c r="C136" s="184">
        <v>1000</v>
      </c>
      <c r="D136" s="185" t="e">
        <f t="shared" si="153"/>
        <v>#REF!</v>
      </c>
      <c r="E136" s="185" t="e">
        <f t="shared" si="153"/>
        <v>#REF!</v>
      </c>
      <c r="F136" s="185" t="e">
        <f t="shared" si="153"/>
        <v>#REF!</v>
      </c>
      <c r="G136" s="185" t="e">
        <f t="shared" si="153"/>
        <v>#REF!</v>
      </c>
      <c r="H136" s="185" t="e">
        <f t="shared" si="153"/>
        <v>#REF!</v>
      </c>
      <c r="I136" s="185" t="e">
        <f t="shared" si="153"/>
        <v>#REF!</v>
      </c>
      <c r="J136" s="185" t="e">
        <f t="shared" si="153"/>
        <v>#REF!</v>
      </c>
      <c r="K136" s="185" t="e">
        <f t="shared" si="153"/>
        <v>#REF!</v>
      </c>
      <c r="L136" s="185" t="e">
        <f t="shared" si="153"/>
        <v>#REF!</v>
      </c>
      <c r="M136" s="267" t="e">
        <f t="shared" ref="M136:Q136" si="156">INT(((($F$7+$AN4)+(M$22/1000*$AB$14)+((M$22+100)*($C25+400)/1000000*$F$14))*$C$21+$F$5)*$C$20)</f>
        <v>#REF!</v>
      </c>
      <c r="N136" s="267" t="e">
        <f t="shared" si="156"/>
        <v>#REF!</v>
      </c>
      <c r="O136" s="267" t="e">
        <f t="shared" si="156"/>
        <v>#REF!</v>
      </c>
      <c r="P136" s="267" t="e">
        <f t="shared" si="156"/>
        <v>#REF!</v>
      </c>
      <c r="Q136" s="267" t="e">
        <f t="shared" si="156"/>
        <v>#REF!</v>
      </c>
      <c r="R136" s="766">
        <f t="shared" ref="R136:S136" si="157">R118</f>
        <v>0</v>
      </c>
      <c r="S136" s="766">
        <f t="shared" si="157"/>
        <v>1.1016000000000004</v>
      </c>
    </row>
    <row r="137" spans="1:19" ht="17.25" thickBot="1">
      <c r="A137" s="54">
        <v>1000</v>
      </c>
      <c r="B137" s="802"/>
      <c r="C137" s="184">
        <v>1200</v>
      </c>
      <c r="D137" s="185" t="e">
        <f t="shared" si="153"/>
        <v>#REF!</v>
      </c>
      <c r="E137" s="185" t="e">
        <f t="shared" si="153"/>
        <v>#REF!</v>
      </c>
      <c r="F137" s="185" t="e">
        <f t="shared" si="153"/>
        <v>#REF!</v>
      </c>
      <c r="G137" s="185" t="e">
        <f t="shared" si="153"/>
        <v>#REF!</v>
      </c>
      <c r="H137" s="185" t="e">
        <f t="shared" si="153"/>
        <v>#REF!</v>
      </c>
      <c r="I137" s="185" t="e">
        <f t="shared" si="153"/>
        <v>#REF!</v>
      </c>
      <c r="J137" s="185" t="e">
        <f t="shared" si="153"/>
        <v>#REF!</v>
      </c>
      <c r="K137" s="185" t="e">
        <f t="shared" si="153"/>
        <v>#REF!</v>
      </c>
      <c r="L137" s="185" t="e">
        <f t="shared" si="153"/>
        <v>#REF!</v>
      </c>
      <c r="M137" s="267" t="e">
        <f t="shared" ref="M137:Q137" si="158">INT(((($F$7+$AN5)+(M$22/1000*$AB$14)+((M$22+100)*($C26+400)/1000000*$F$14))*$C$21+$F$5)*$C$20)</f>
        <v>#REF!</v>
      </c>
      <c r="N137" s="267" t="e">
        <f t="shared" si="158"/>
        <v>#REF!</v>
      </c>
      <c r="O137" s="267" t="e">
        <f t="shared" si="158"/>
        <v>#REF!</v>
      </c>
      <c r="P137" s="267" t="e">
        <f t="shared" si="158"/>
        <v>#REF!</v>
      </c>
      <c r="Q137" s="267" t="e">
        <f t="shared" si="158"/>
        <v>#REF!</v>
      </c>
      <c r="R137" s="766">
        <f t="shared" ref="R137:S137" si="159">R119</f>
        <v>0</v>
      </c>
      <c r="S137" s="766">
        <f t="shared" si="159"/>
        <v>2.0088000000000004</v>
      </c>
    </row>
    <row r="138" spans="1:19" ht="17.25" thickBot="1">
      <c r="A138" s="54">
        <v>1000</v>
      </c>
      <c r="B138" s="802"/>
      <c r="C138" s="184">
        <v>1400</v>
      </c>
      <c r="D138" s="185" t="e">
        <f t="shared" si="153"/>
        <v>#REF!</v>
      </c>
      <c r="E138" s="185" t="e">
        <f t="shared" si="153"/>
        <v>#REF!</v>
      </c>
      <c r="F138" s="185" t="e">
        <f t="shared" si="153"/>
        <v>#REF!</v>
      </c>
      <c r="G138" s="185" t="e">
        <f t="shared" si="153"/>
        <v>#REF!</v>
      </c>
      <c r="H138" s="185" t="e">
        <f t="shared" si="153"/>
        <v>#REF!</v>
      </c>
      <c r="I138" s="185" t="e">
        <f t="shared" si="153"/>
        <v>#REF!</v>
      </c>
      <c r="J138" s="185" t="e">
        <f t="shared" si="153"/>
        <v>#REF!</v>
      </c>
      <c r="K138" s="185" t="e">
        <f t="shared" si="153"/>
        <v>#REF!</v>
      </c>
      <c r="L138" s="185" t="e">
        <f t="shared" si="153"/>
        <v>#REF!</v>
      </c>
      <c r="M138" s="267" t="e">
        <f t="shared" ref="M138:Q138" si="160">INT(((($F$7+$AN6)+(M$22/1000*$AB$14)+((M$22+100)*($C27+400)/1000000*$F$14))*$C$21+$F$5)*$C$20)</f>
        <v>#REF!</v>
      </c>
      <c r="N138" s="267" t="e">
        <f t="shared" si="160"/>
        <v>#REF!</v>
      </c>
      <c r="O138" s="267" t="e">
        <f t="shared" si="160"/>
        <v>#REF!</v>
      </c>
      <c r="P138" s="267" t="e">
        <f t="shared" si="160"/>
        <v>#REF!</v>
      </c>
      <c r="Q138" s="267" t="e">
        <f t="shared" si="160"/>
        <v>#REF!</v>
      </c>
      <c r="R138" s="766">
        <f t="shared" ref="R138:S138" si="161">R120</f>
        <v>0</v>
      </c>
      <c r="S138" s="766">
        <f t="shared" si="161"/>
        <v>2.0088000000000004</v>
      </c>
    </row>
    <row r="139" spans="1:19" ht="17.25" thickBot="1">
      <c r="A139" s="54">
        <v>1250</v>
      </c>
      <c r="B139" s="802"/>
      <c r="C139" s="184">
        <v>1600</v>
      </c>
      <c r="D139" s="185" t="e">
        <f t="shared" si="153"/>
        <v>#REF!</v>
      </c>
      <c r="E139" s="185" t="e">
        <f t="shared" si="153"/>
        <v>#REF!</v>
      </c>
      <c r="F139" s="185" t="e">
        <f t="shared" si="153"/>
        <v>#REF!</v>
      </c>
      <c r="G139" s="185" t="e">
        <f t="shared" si="153"/>
        <v>#REF!</v>
      </c>
      <c r="H139" s="185" t="e">
        <f t="shared" si="153"/>
        <v>#REF!</v>
      </c>
      <c r="I139" s="185" t="e">
        <f t="shared" si="153"/>
        <v>#REF!</v>
      </c>
      <c r="J139" s="185" t="e">
        <f t="shared" si="153"/>
        <v>#REF!</v>
      </c>
      <c r="K139" s="185" t="e">
        <f t="shared" si="153"/>
        <v>#REF!</v>
      </c>
      <c r="L139" s="185" t="e">
        <f t="shared" si="153"/>
        <v>#REF!</v>
      </c>
      <c r="M139" s="267" t="e">
        <f t="shared" ref="M139:Q139" si="162">INT(((($F$7+$AN7)+(M$22/1000*$AB$14)+((M$22+100)*($C28+400)/1000000*$F$14))*$C$21+$F$5)*$C$20)</f>
        <v>#REF!</v>
      </c>
      <c r="N139" s="267" t="e">
        <f t="shared" si="162"/>
        <v>#REF!</v>
      </c>
      <c r="O139" s="267" t="e">
        <f t="shared" si="162"/>
        <v>#REF!</v>
      </c>
      <c r="P139" s="267" t="e">
        <f t="shared" si="162"/>
        <v>#REF!</v>
      </c>
      <c r="Q139" s="267" t="e">
        <f t="shared" si="162"/>
        <v>#REF!</v>
      </c>
      <c r="R139" s="766">
        <f t="shared" ref="R139:S139" si="163">R121</f>
        <v>0</v>
      </c>
      <c r="S139" s="766">
        <f t="shared" si="163"/>
        <v>2.9376000000000007</v>
      </c>
    </row>
    <row r="140" spans="1:19" ht="17.25" thickBot="1">
      <c r="A140" s="54">
        <v>1250</v>
      </c>
      <c r="B140" s="802"/>
      <c r="C140" s="184">
        <v>1800</v>
      </c>
      <c r="D140" s="185" t="e">
        <f t="shared" si="153"/>
        <v>#REF!</v>
      </c>
      <c r="E140" s="185" t="e">
        <f t="shared" si="153"/>
        <v>#REF!</v>
      </c>
      <c r="F140" s="185" t="e">
        <f t="shared" si="153"/>
        <v>#REF!</v>
      </c>
      <c r="G140" s="185" t="e">
        <f t="shared" si="153"/>
        <v>#REF!</v>
      </c>
      <c r="H140" s="185" t="e">
        <f t="shared" si="153"/>
        <v>#REF!</v>
      </c>
      <c r="I140" s="185" t="e">
        <f t="shared" si="153"/>
        <v>#REF!</v>
      </c>
      <c r="J140" s="185" t="e">
        <f t="shared" si="153"/>
        <v>#REF!</v>
      </c>
      <c r="K140" s="185" t="e">
        <f t="shared" si="153"/>
        <v>#REF!</v>
      </c>
      <c r="L140" s="185" t="e">
        <f t="shared" si="153"/>
        <v>#REF!</v>
      </c>
      <c r="M140" s="267" t="e">
        <f t="shared" ref="M140:Q140" si="164">INT(((($F$7+$AN8)+(M$22/1000*$AB$14)+((M$22+100)*($C29+400)/1000000*$F$14))*$C$21+$F$5)*$C$20)</f>
        <v>#REF!</v>
      </c>
      <c r="N140" s="267" t="e">
        <f t="shared" si="164"/>
        <v>#REF!</v>
      </c>
      <c r="O140" s="267" t="e">
        <f t="shared" si="164"/>
        <v>#REF!</v>
      </c>
      <c r="P140" s="267" t="e">
        <f t="shared" si="164"/>
        <v>#REF!</v>
      </c>
      <c r="Q140" s="267" t="e">
        <f t="shared" si="164"/>
        <v>#REF!</v>
      </c>
      <c r="R140" s="766">
        <f t="shared" ref="R140:S140" si="165">R122</f>
        <v>0</v>
      </c>
      <c r="S140" s="766">
        <f t="shared" si="165"/>
        <v>2.9376000000000007</v>
      </c>
    </row>
    <row r="141" spans="1:19" ht="17.25" thickBot="1">
      <c r="A141" s="54">
        <v>1500</v>
      </c>
      <c r="B141" s="802"/>
      <c r="C141" s="184">
        <v>2000</v>
      </c>
      <c r="D141" s="185" t="e">
        <f t="shared" si="153"/>
        <v>#REF!</v>
      </c>
      <c r="E141" s="185" t="e">
        <f t="shared" si="153"/>
        <v>#REF!</v>
      </c>
      <c r="F141" s="185" t="e">
        <f t="shared" si="153"/>
        <v>#REF!</v>
      </c>
      <c r="G141" s="185" t="e">
        <f t="shared" si="153"/>
        <v>#REF!</v>
      </c>
      <c r="H141" s="185" t="e">
        <f t="shared" si="153"/>
        <v>#REF!</v>
      </c>
      <c r="I141" s="185" t="e">
        <f t="shared" si="153"/>
        <v>#REF!</v>
      </c>
      <c r="J141" s="185" t="e">
        <f t="shared" si="153"/>
        <v>#REF!</v>
      </c>
      <c r="K141" s="185" t="e">
        <f t="shared" si="153"/>
        <v>#REF!</v>
      </c>
      <c r="L141" s="185" t="e">
        <f t="shared" si="153"/>
        <v>#REF!</v>
      </c>
      <c r="M141" s="267" t="e">
        <f t="shared" ref="M141:Q141" si="166">INT(((($F$7+$AN9)+(M$22/1000*$AB$14)+((M$22+100)*($C30+400)/1000000*$F$14))*$C$21+$F$5)*$C$20)</f>
        <v>#REF!</v>
      </c>
      <c r="N141" s="267" t="e">
        <f t="shared" si="166"/>
        <v>#REF!</v>
      </c>
      <c r="O141" s="267" t="e">
        <f t="shared" si="166"/>
        <v>#REF!</v>
      </c>
      <c r="P141" s="267" t="e">
        <f t="shared" si="166"/>
        <v>#REF!</v>
      </c>
      <c r="Q141" s="267" t="e">
        <f t="shared" si="166"/>
        <v>#REF!</v>
      </c>
      <c r="R141" s="766">
        <f t="shared" ref="R141:S141" si="167">R123</f>
        <v>0</v>
      </c>
      <c r="S141" s="766">
        <f t="shared" si="167"/>
        <v>3.8448000000000002</v>
      </c>
    </row>
    <row r="142" spans="1:19" ht="17.25" thickBot="1">
      <c r="A142" s="54">
        <v>1750</v>
      </c>
      <c r="B142" s="802"/>
      <c r="C142" s="184">
        <v>2200</v>
      </c>
      <c r="D142" s="185" t="e">
        <f t="shared" si="153"/>
        <v>#REF!</v>
      </c>
      <c r="E142" s="185" t="e">
        <f t="shared" si="153"/>
        <v>#REF!</v>
      </c>
      <c r="F142" s="185" t="e">
        <f t="shared" si="153"/>
        <v>#REF!</v>
      </c>
      <c r="G142" s="185" t="e">
        <f t="shared" si="153"/>
        <v>#REF!</v>
      </c>
      <c r="H142" s="185" t="e">
        <f t="shared" si="153"/>
        <v>#REF!</v>
      </c>
      <c r="I142" s="185" t="e">
        <f t="shared" si="153"/>
        <v>#REF!</v>
      </c>
      <c r="J142" s="185" t="e">
        <f t="shared" si="153"/>
        <v>#REF!</v>
      </c>
      <c r="K142" s="185" t="e">
        <f t="shared" si="153"/>
        <v>#REF!</v>
      </c>
      <c r="L142" s="185" t="e">
        <f t="shared" si="153"/>
        <v>#REF!</v>
      </c>
      <c r="M142" s="267" t="e">
        <f t="shared" ref="M142:Q142" si="168">INT(((($F$7+$AN10)+(M$22/1000*$AB$14)+((M$22+100)*($C31+400)/1000000*$F$14))*$C$21+$F$5)*$C$20)</f>
        <v>#REF!</v>
      </c>
      <c r="N142" s="267" t="e">
        <f t="shared" si="168"/>
        <v>#REF!</v>
      </c>
      <c r="O142" s="267" t="e">
        <f t="shared" si="168"/>
        <v>#REF!</v>
      </c>
      <c r="P142" s="267" t="e">
        <f t="shared" si="168"/>
        <v>#REF!</v>
      </c>
      <c r="Q142" s="267" t="e">
        <f t="shared" si="168"/>
        <v>#REF!</v>
      </c>
      <c r="R142" s="766">
        <f t="shared" ref="R142:S142" si="169">R124</f>
        <v>0</v>
      </c>
      <c r="S142" s="766">
        <f t="shared" si="169"/>
        <v>4.8168000000000015</v>
      </c>
    </row>
    <row r="143" spans="1:19" ht="17.25" thickBot="1">
      <c r="A143" s="54">
        <v>1750</v>
      </c>
      <c r="B143" s="802"/>
      <c r="C143" s="184">
        <v>2400</v>
      </c>
      <c r="D143" s="185" t="e">
        <f t="shared" si="153"/>
        <v>#REF!</v>
      </c>
      <c r="E143" s="185" t="e">
        <f t="shared" si="153"/>
        <v>#REF!</v>
      </c>
      <c r="F143" s="185" t="e">
        <f t="shared" si="153"/>
        <v>#REF!</v>
      </c>
      <c r="G143" s="185" t="e">
        <f t="shared" si="153"/>
        <v>#REF!</v>
      </c>
      <c r="H143" s="185" t="e">
        <f t="shared" si="153"/>
        <v>#REF!</v>
      </c>
      <c r="I143" s="185" t="e">
        <f t="shared" si="153"/>
        <v>#REF!</v>
      </c>
      <c r="J143" s="185" t="e">
        <f t="shared" si="153"/>
        <v>#REF!</v>
      </c>
      <c r="K143" s="185" t="e">
        <f t="shared" si="153"/>
        <v>#REF!</v>
      </c>
      <c r="L143" s="185" t="e">
        <f t="shared" si="153"/>
        <v>#REF!</v>
      </c>
      <c r="M143" s="267" t="e">
        <f t="shared" ref="M143:Q143" si="170">INT(((($F$7+$AN11)+(M$22/1000*$AB$14)+((M$22+100)*($C32+400)/1000000*$F$14))*$C$21+$F$5)*$C$20)</f>
        <v>#REF!</v>
      </c>
      <c r="N143" s="267" t="e">
        <f t="shared" si="170"/>
        <v>#REF!</v>
      </c>
      <c r="O143" s="267" t="e">
        <f t="shared" si="170"/>
        <v>#REF!</v>
      </c>
      <c r="P143" s="267" t="e">
        <f t="shared" si="170"/>
        <v>#REF!</v>
      </c>
      <c r="Q143" s="267" t="e">
        <f t="shared" si="170"/>
        <v>#REF!</v>
      </c>
      <c r="R143" s="766">
        <f t="shared" ref="R143:S143" si="171">R125</f>
        <v>0</v>
      </c>
      <c r="S143" s="766">
        <f t="shared" si="171"/>
        <v>4.8168000000000015</v>
      </c>
    </row>
    <row r="144" spans="1:19" ht="17.25" thickBot="1">
      <c r="A144" s="54">
        <v>2000</v>
      </c>
      <c r="B144" s="802"/>
      <c r="C144" s="184">
        <v>2600</v>
      </c>
      <c r="D144" s="185" t="e">
        <f t="shared" si="153"/>
        <v>#REF!</v>
      </c>
      <c r="E144" s="185" t="e">
        <f t="shared" si="153"/>
        <v>#REF!</v>
      </c>
      <c r="F144" s="185" t="e">
        <f t="shared" si="153"/>
        <v>#REF!</v>
      </c>
      <c r="G144" s="185" t="e">
        <f t="shared" si="153"/>
        <v>#REF!</v>
      </c>
      <c r="H144" s="185" t="e">
        <f t="shared" si="153"/>
        <v>#REF!</v>
      </c>
      <c r="I144" s="185" t="e">
        <f t="shared" si="153"/>
        <v>#REF!</v>
      </c>
      <c r="J144" s="185" t="e">
        <f t="shared" si="153"/>
        <v>#REF!</v>
      </c>
      <c r="K144" s="185" t="e">
        <f t="shared" si="153"/>
        <v>#REF!</v>
      </c>
      <c r="L144" s="185" t="e">
        <f t="shared" si="153"/>
        <v>#REF!</v>
      </c>
      <c r="M144" s="267" t="e">
        <f t="shared" ref="M144:Q144" si="172">INT(((($F$7+$AN12)+(M$22/1000*$AB$14)+((M$22+100)*($C33+400)/1000000*$F$14))*$C$21+$F$5)*$C$20)</f>
        <v>#REF!</v>
      </c>
      <c r="N144" s="267" t="e">
        <f t="shared" si="172"/>
        <v>#REF!</v>
      </c>
      <c r="O144" s="267" t="e">
        <f t="shared" si="172"/>
        <v>#REF!</v>
      </c>
      <c r="P144" s="267" t="e">
        <f t="shared" si="172"/>
        <v>#REF!</v>
      </c>
      <c r="Q144" s="267" t="e">
        <f t="shared" si="172"/>
        <v>#REF!</v>
      </c>
      <c r="R144" s="766">
        <f t="shared" ref="R144:S144" si="173">R126</f>
        <v>0</v>
      </c>
      <c r="S144" s="766">
        <f t="shared" si="173"/>
        <v>6.0804000000000009</v>
      </c>
    </row>
    <row r="145" spans="1:19" ht="17.25" thickBot="1">
      <c r="A145" s="54">
        <v>2250</v>
      </c>
      <c r="B145" s="802"/>
      <c r="C145" s="184">
        <v>2800</v>
      </c>
      <c r="D145" s="185" t="e">
        <f t="shared" si="153"/>
        <v>#REF!</v>
      </c>
      <c r="E145" s="185" t="e">
        <f t="shared" si="153"/>
        <v>#REF!</v>
      </c>
      <c r="F145" s="185" t="e">
        <f t="shared" si="153"/>
        <v>#REF!</v>
      </c>
      <c r="G145" s="185" t="e">
        <f t="shared" si="153"/>
        <v>#REF!</v>
      </c>
      <c r="H145" s="185" t="e">
        <f t="shared" si="153"/>
        <v>#REF!</v>
      </c>
      <c r="I145" s="185" t="e">
        <f t="shared" si="153"/>
        <v>#REF!</v>
      </c>
      <c r="J145" s="185" t="e">
        <f t="shared" si="153"/>
        <v>#REF!</v>
      </c>
      <c r="K145" s="185" t="e">
        <f t="shared" si="153"/>
        <v>#REF!</v>
      </c>
      <c r="L145" s="185" t="e">
        <f t="shared" si="153"/>
        <v>#REF!</v>
      </c>
      <c r="M145" s="267" t="e">
        <f t="shared" ref="M145:Q145" si="174">INT(((($F$7+$AN13)+(M$22/1000*$AB$14)+((M$22+100)*($C34+400)/1000000*$F$14))*$C$21+$F$5)*$C$20)</f>
        <v>#REF!</v>
      </c>
      <c r="N145" s="267" t="e">
        <f t="shared" si="174"/>
        <v>#REF!</v>
      </c>
      <c r="O145" s="267" t="e">
        <f t="shared" si="174"/>
        <v>#REF!</v>
      </c>
      <c r="P145" s="267" t="e">
        <f t="shared" si="174"/>
        <v>#REF!</v>
      </c>
      <c r="Q145" s="267" t="e">
        <f t="shared" si="174"/>
        <v>#REF!</v>
      </c>
      <c r="R145" s="766">
        <f t="shared" ref="R145:S145" si="175">R127</f>
        <v>0</v>
      </c>
      <c r="S145" s="766">
        <f t="shared" si="175"/>
        <v>6.0804000000000009</v>
      </c>
    </row>
    <row r="146" spans="1:19" ht="16.5">
      <c r="A146" s="54">
        <v>2250</v>
      </c>
      <c r="B146" s="802"/>
      <c r="C146" s="184">
        <v>3000</v>
      </c>
      <c r="D146" s="185" t="e">
        <f t="shared" si="153"/>
        <v>#REF!</v>
      </c>
      <c r="E146" s="185" t="e">
        <f t="shared" si="153"/>
        <v>#REF!</v>
      </c>
      <c r="F146" s="185" t="e">
        <f t="shared" si="153"/>
        <v>#REF!</v>
      </c>
      <c r="G146" s="185" t="e">
        <f t="shared" si="153"/>
        <v>#REF!</v>
      </c>
      <c r="H146" s="185" t="e">
        <f t="shared" si="153"/>
        <v>#REF!</v>
      </c>
      <c r="I146" s="185" t="e">
        <f t="shared" si="153"/>
        <v>#REF!</v>
      </c>
      <c r="J146" s="185" t="e">
        <f t="shared" si="153"/>
        <v>#REF!</v>
      </c>
      <c r="K146" s="185" t="e">
        <f t="shared" si="153"/>
        <v>#REF!</v>
      </c>
      <c r="L146" s="185" t="e">
        <f t="shared" si="153"/>
        <v>#REF!</v>
      </c>
      <c r="M146" s="267" t="e">
        <f t="shared" ref="M146:Q146" si="176">INT(((($F$7+$AN14)+(M$22/1000*$AB$14)+((M$22+100)*($C35+400)/1000000*$F$14))*$C$21+$F$5)*$C$20)</f>
        <v>#REF!</v>
      </c>
      <c r="N146" s="267" t="e">
        <f t="shared" si="176"/>
        <v>#REF!</v>
      </c>
      <c r="O146" s="267" t="e">
        <f t="shared" si="176"/>
        <v>#REF!</v>
      </c>
      <c r="P146" s="267" t="e">
        <f t="shared" si="176"/>
        <v>#REF!</v>
      </c>
      <c r="Q146" s="267" t="e">
        <f t="shared" si="176"/>
        <v>#REF!</v>
      </c>
      <c r="R146" s="766">
        <f t="shared" ref="R146:S146" si="177">R128</f>
        <v>0</v>
      </c>
      <c r="S146" s="766">
        <f t="shared" si="177"/>
        <v>6.0804000000000009</v>
      </c>
    </row>
    <row r="149" spans="1:19">
      <c r="C149" s="311" t="s">
        <v>128</v>
      </c>
      <c r="D149" s="311"/>
      <c r="E149" s="311"/>
      <c r="F149" s="311"/>
      <c r="J149" s="768">
        <f>AR17</f>
        <v>35</v>
      </c>
    </row>
    <row r="150" spans="1:19">
      <c r="C150" s="1"/>
    </row>
    <row r="151" spans="1:19">
      <c r="C151" s="311" t="s">
        <v>908</v>
      </c>
      <c r="D151" s="311"/>
      <c r="E151" s="311"/>
      <c r="F151" s="311"/>
      <c r="G151" s="311"/>
    </row>
    <row r="152" spans="1:19">
      <c r="C152" s="1"/>
    </row>
    <row r="153" spans="1:19">
      <c r="C153" s="306" t="str">
        <f>AP42</f>
        <v>Price Difference for Selectable Bottom Rail Styles</v>
      </c>
      <c r="D153" s="306"/>
      <c r="E153" s="306"/>
      <c r="F153" s="306"/>
      <c r="G153" s="306"/>
      <c r="H153" s="306"/>
      <c r="I153" s="306"/>
      <c r="L153" s="769" t="s">
        <v>909</v>
      </c>
      <c r="M153" s="769"/>
    </row>
    <row r="154" spans="1:19">
      <c r="C154" s="1"/>
    </row>
    <row r="155" spans="1:19">
      <c r="C155" s="306" t="s">
        <v>910</v>
      </c>
      <c r="D155" s="306"/>
      <c r="E155" s="306"/>
      <c r="F155" s="306"/>
      <c r="G155" s="306"/>
      <c r="H155" s="306"/>
      <c r="I155" s="306"/>
      <c r="J155" s="306"/>
      <c r="L155" s="829">
        <f>AS62*AV1</f>
        <v>19.627200000000002</v>
      </c>
      <c r="M155" s="829"/>
    </row>
    <row r="156" spans="1:19">
      <c r="C156" s="1"/>
      <c r="L156" s="772"/>
    </row>
    <row r="157" spans="1:19">
      <c r="C157" s="306" t="s">
        <v>911</v>
      </c>
      <c r="D157" s="306"/>
      <c r="E157" s="306"/>
      <c r="F157" s="306"/>
      <c r="G157" s="306"/>
      <c r="H157" s="306"/>
      <c r="I157" s="306"/>
      <c r="J157" s="306"/>
      <c r="K157" s="306"/>
      <c r="L157" s="829">
        <f>AS63*AV1</f>
        <v>1.1664000000000003</v>
      </c>
      <c r="M157" s="829"/>
      <c r="O157" s="1" t="s">
        <v>912</v>
      </c>
    </row>
    <row r="176" spans="3:3">
      <c r="C176" s="50"/>
    </row>
    <row r="183" spans="3:3">
      <c r="C183" s="1"/>
    </row>
  </sheetData>
  <mergeCells count="41">
    <mergeCell ref="B23:B35"/>
    <mergeCell ref="D21:S21"/>
    <mergeCell ref="D20:S20"/>
    <mergeCell ref="D41:S41"/>
    <mergeCell ref="D42:S42"/>
    <mergeCell ref="I1:S1"/>
    <mergeCell ref="BF9:BI9"/>
    <mergeCell ref="BA15:BA16"/>
    <mergeCell ref="BB15:BB16"/>
    <mergeCell ref="D19:Q19"/>
    <mergeCell ref="AP42:AZ42"/>
    <mergeCell ref="AP63:AR63"/>
    <mergeCell ref="B134:B146"/>
    <mergeCell ref="B116:B128"/>
    <mergeCell ref="D113:S113"/>
    <mergeCell ref="D114:S114"/>
    <mergeCell ref="D131:S131"/>
    <mergeCell ref="D132:S132"/>
    <mergeCell ref="B44:B56"/>
    <mergeCell ref="D59:S59"/>
    <mergeCell ref="D60:S60"/>
    <mergeCell ref="B62:B74"/>
    <mergeCell ref="B98:B110"/>
    <mergeCell ref="B80:B92"/>
    <mergeCell ref="D77:S77"/>
    <mergeCell ref="D78:S78"/>
    <mergeCell ref="L155:M155"/>
    <mergeCell ref="L157:M157"/>
    <mergeCell ref="AR51:AT51"/>
    <mergeCell ref="AP56:AR56"/>
    <mergeCell ref="AP57:AR57"/>
    <mergeCell ref="AP58:AR58"/>
    <mergeCell ref="AP60:AR60"/>
    <mergeCell ref="AP61:AR61"/>
    <mergeCell ref="AP59:AR59"/>
    <mergeCell ref="AP53:AR53"/>
    <mergeCell ref="AP54:AR54"/>
    <mergeCell ref="AP55:AR55"/>
    <mergeCell ref="AP62:AR62"/>
    <mergeCell ref="D95:S95"/>
    <mergeCell ref="D96:S96"/>
  </mergeCells>
  <phoneticPr fontId="28" type="noConversion"/>
  <conditionalFormatting sqref="BB3">
    <cfRule type="duplicateValues" dxfId="15" priority="5"/>
  </conditionalFormatting>
  <conditionalFormatting sqref="BB4:BB9">
    <cfRule type="duplicateValues" dxfId="14" priority="4"/>
  </conditionalFormatting>
  <conditionalFormatting sqref="BB10:BB14">
    <cfRule type="duplicateValues" dxfId="13" priority="3"/>
  </conditionalFormatting>
  <conditionalFormatting sqref="AU34:BA35 AU30:BA30 AU28:AW29 AY29:BA29 AZ28:BA28">
    <cfRule type="duplicateValues" dxfId="12" priority="10"/>
  </conditionalFormatting>
  <conditionalFormatting sqref="BD35 BD31:BE31 BE32">
    <cfRule type="duplicateValues" dxfId="11" priority="12"/>
  </conditionalFormatting>
  <conditionalFormatting sqref="BE35">
    <cfRule type="duplicateValues" dxfId="10" priority="15"/>
  </conditionalFormatting>
  <hyperlinks>
    <hyperlink ref="C19" location="'Index Page'!A1" display="BACK" xr:uid="{00000000-0004-0000-0600-000000000000}"/>
  </hyperlinks>
  <pageMargins left="0.7" right="0.7" top="0.75" bottom="0.75" header="0.3" footer="0.3"/>
  <pageSetup paperSize="9" scale="29" orientation="landscape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theme="9"/>
    <pageSetUpPr fitToPage="1"/>
  </sheetPr>
  <dimension ref="A1:CB259"/>
  <sheetViews>
    <sheetView topLeftCell="A45" zoomScale="185" zoomScaleNormal="277" workbookViewId="0">
      <selection activeCell="AG106" sqref="AG106"/>
    </sheetView>
  </sheetViews>
  <sheetFormatPr defaultColWidth="11.42578125" defaultRowHeight="12.75"/>
  <cols>
    <col min="1" max="1" width="5" style="1" customWidth="1"/>
    <col min="2" max="2" width="2.85546875" style="1" customWidth="1"/>
    <col min="3" max="3" width="5.28515625" style="2" customWidth="1"/>
    <col min="4" max="5" width="3.85546875" style="1" customWidth="1"/>
    <col min="6" max="6" width="6.140625" style="1" bestFit="1" customWidth="1"/>
    <col min="7" max="9" width="3.85546875" style="1" customWidth="1"/>
    <col min="10" max="10" width="5" style="1" customWidth="1"/>
    <col min="11" max="11" width="6.28515625" style="1" customWidth="1"/>
    <col min="12" max="12" width="3.85546875" style="1" customWidth="1"/>
    <col min="13" max="13" width="6" style="1" customWidth="1"/>
    <col min="14" max="17" width="3.85546875" style="1" customWidth="1"/>
    <col min="18" max="19" width="5.28515625" style="1" customWidth="1"/>
    <col min="20" max="21" width="3.85546875" style="1" customWidth="1"/>
    <col min="22" max="22" width="5" style="1" customWidth="1"/>
    <col min="23" max="31" width="4.28515625" style="1" customWidth="1"/>
    <col min="32" max="32" width="5.140625" style="1" customWidth="1"/>
    <col min="33" max="33" width="5" style="1" customWidth="1"/>
    <col min="34" max="34" width="4.28515625" style="1" customWidth="1"/>
    <col min="35" max="35" width="5" style="1" customWidth="1"/>
    <col min="36" max="36" width="7.28515625" style="1" bestFit="1" customWidth="1"/>
    <col min="37" max="37" width="6.85546875" style="1" customWidth="1"/>
    <col min="38" max="38" width="5.42578125" style="1" customWidth="1"/>
    <col min="39" max="40" width="6.42578125" style="1" customWidth="1"/>
    <col min="41" max="41" width="6.140625" style="1" customWidth="1"/>
    <col min="42" max="42" width="6.85546875" style="1" customWidth="1"/>
    <col min="43" max="43" width="4.7109375" style="1" customWidth="1"/>
    <col min="44" max="44" width="7.140625" style="1" customWidth="1"/>
    <col min="45" max="45" width="7.42578125" style="1" customWidth="1"/>
    <col min="46" max="46" width="4.7109375" style="1" customWidth="1"/>
    <col min="47" max="47" width="6.42578125" style="1" customWidth="1"/>
    <col min="48" max="48" width="30" style="1" customWidth="1"/>
    <col min="49" max="50" width="4.7109375" style="1" customWidth="1"/>
    <col min="51" max="52" width="5.140625" style="1" customWidth="1"/>
    <col min="53" max="53" width="13.7109375" style="1" customWidth="1"/>
    <col min="54" max="54" width="19.28515625" style="1" customWidth="1"/>
    <col min="55" max="56" width="5.140625" style="1" customWidth="1"/>
    <col min="57" max="61" width="8.85546875" style="1" customWidth="1"/>
    <col min="62" max="64" width="11.42578125" style="1"/>
    <col min="65" max="65" width="7.85546875" style="1" customWidth="1"/>
    <col min="66" max="80" width="5.42578125" style="1" customWidth="1"/>
    <col min="81" max="16384" width="11.42578125" style="1"/>
  </cols>
  <sheetData>
    <row r="1" spans="1:62" ht="29.25" customHeight="1" thickBot="1">
      <c r="I1" s="794" t="s">
        <v>0</v>
      </c>
      <c r="J1" s="794"/>
      <c r="K1" s="794"/>
      <c r="L1" s="794"/>
      <c r="M1" s="794"/>
      <c r="N1" s="794"/>
      <c r="O1" s="794"/>
      <c r="P1" s="795"/>
      <c r="Q1" s="795"/>
      <c r="R1" s="795"/>
      <c r="S1" s="795"/>
      <c r="AB1" s="187"/>
      <c r="AC1" s="187"/>
      <c r="AD1" s="187" t="s">
        <v>1</v>
      </c>
      <c r="AE1" s="187"/>
      <c r="AF1" s="187"/>
      <c r="AG1" s="187"/>
      <c r="AH1" s="187"/>
      <c r="AN1" s="187"/>
      <c r="AU1" s="277">
        <v>1.35</v>
      </c>
      <c r="AV1" s="283">
        <f>Sheet4!C1</f>
        <v>1.8</v>
      </c>
    </row>
    <row r="2" spans="1:62" ht="15" thickBot="1">
      <c r="E2" s="3"/>
      <c r="I2" s="207" t="e">
        <f>[1]COMPONENTRY!D38</f>
        <v>#REF!</v>
      </c>
      <c r="J2" s="208"/>
      <c r="K2" s="208"/>
      <c r="L2" s="209"/>
      <c r="M2" s="209" t="s">
        <v>2</v>
      </c>
      <c r="N2" s="210" t="s">
        <v>3</v>
      </c>
      <c r="O2" s="211" t="s">
        <v>4</v>
      </c>
      <c r="T2" s="195" t="e">
        <f>[1]COMPONENTRY!D42</f>
        <v>#REF!</v>
      </c>
      <c r="U2" s="196"/>
      <c r="V2" s="196"/>
      <c r="W2" s="197" t="s">
        <v>3</v>
      </c>
      <c r="Y2" s="195"/>
      <c r="Z2" s="196"/>
      <c r="AA2" s="196"/>
      <c r="AB2" s="197" t="s">
        <v>3</v>
      </c>
      <c r="AD2" s="195"/>
      <c r="AE2" s="196"/>
      <c r="AF2" s="196"/>
      <c r="AG2" s="197" t="s">
        <v>3</v>
      </c>
      <c r="AH2" s="255"/>
      <c r="AN2" s="251">
        <v>500</v>
      </c>
      <c r="AO2" s="252"/>
      <c r="AP2" s="253">
        <v>0.83519999999999994</v>
      </c>
      <c r="AU2" s="281"/>
      <c r="AV2" s="284"/>
      <c r="AX2" s="169"/>
      <c r="AY2" s="169"/>
      <c r="BA2" s="240"/>
      <c r="BB2" s="240"/>
      <c r="BC2" s="240"/>
      <c r="BD2" s="240"/>
      <c r="BF2" s="1" t="s">
        <v>5</v>
      </c>
      <c r="BG2" s="65"/>
    </row>
    <row r="3" spans="1:62" ht="14.1" customHeight="1" thickBot="1">
      <c r="B3" s="92"/>
      <c r="C3" s="221"/>
      <c r="D3" s="92"/>
      <c r="E3" s="222"/>
      <c r="F3" s="92"/>
      <c r="G3" s="92"/>
      <c r="H3" s="92"/>
      <c r="I3" s="223" t="s">
        <v>6</v>
      </c>
      <c r="J3" s="224"/>
      <c r="K3" s="224"/>
      <c r="L3" s="224"/>
      <c r="M3" s="224">
        <v>1</v>
      </c>
      <c r="N3" s="688">
        <v>6.87</v>
      </c>
      <c r="O3" s="200">
        <f>N3*M3</f>
        <v>6.87</v>
      </c>
      <c r="P3" s="1" t="s">
        <v>7</v>
      </c>
      <c r="S3" s="1">
        <v>8.61</v>
      </c>
      <c r="T3" s="198" t="s">
        <v>913</v>
      </c>
      <c r="U3" s="199"/>
      <c r="V3" s="199"/>
      <c r="W3" s="687">
        <v>4.8600000000000003</v>
      </c>
      <c r="Y3" s="198" t="s">
        <v>914</v>
      </c>
      <c r="Z3" s="199"/>
      <c r="AA3" s="199"/>
      <c r="AB3" s="687">
        <v>6.48</v>
      </c>
      <c r="AD3" s="198" t="s">
        <v>915</v>
      </c>
      <c r="AE3" s="199"/>
      <c r="AF3" s="199"/>
      <c r="AG3" s="687">
        <v>11.22</v>
      </c>
      <c r="AH3" s="255"/>
      <c r="AN3" s="254">
        <v>750</v>
      </c>
      <c r="AO3" s="256"/>
      <c r="AP3" s="257">
        <v>1.0091999999999999</v>
      </c>
      <c r="BA3" s="241" t="s">
        <v>10</v>
      </c>
      <c r="BB3" s="241" t="s">
        <v>11</v>
      </c>
      <c r="BC3" s="242">
        <v>0.83519999999999994</v>
      </c>
      <c r="BD3" s="243"/>
      <c r="BF3" s="65" t="s">
        <v>12</v>
      </c>
      <c r="BG3" s="65"/>
      <c r="BH3" s="1" t="s">
        <v>13</v>
      </c>
    </row>
    <row r="4" spans="1:62" ht="14.1" customHeight="1" thickTop="1">
      <c r="B4" s="225" t="e">
        <f>[1]COMPONENTRY!D35</f>
        <v>#REF!</v>
      </c>
      <c r="C4" s="226"/>
      <c r="D4" s="227"/>
      <c r="E4" s="227" t="e">
        <f>+'[1]Reseller variables'!D7</f>
        <v>#REF!</v>
      </c>
      <c r="F4" s="228">
        <v>2</v>
      </c>
      <c r="G4" s="92"/>
      <c r="H4" s="92"/>
      <c r="I4" s="229" t="s">
        <v>14</v>
      </c>
      <c r="J4" s="230"/>
      <c r="K4" s="230"/>
      <c r="L4" s="230"/>
      <c r="M4" s="230">
        <v>1</v>
      </c>
      <c r="N4" s="686">
        <v>1.62</v>
      </c>
      <c r="O4" s="200">
        <f t="shared" ref="O4:O13" si="0">N4*M4</f>
        <v>1.62</v>
      </c>
      <c r="P4" s="1" t="s">
        <v>15</v>
      </c>
      <c r="S4" s="1">
        <v>1.52</v>
      </c>
      <c r="T4" s="198" t="s">
        <v>16</v>
      </c>
      <c r="U4" s="199"/>
      <c r="V4" s="199"/>
      <c r="W4" s="687">
        <v>4.0599999999999996</v>
      </c>
      <c r="Y4" s="198" t="s">
        <v>16</v>
      </c>
      <c r="Z4" s="199"/>
      <c r="AA4" s="199"/>
      <c r="AB4" s="687">
        <v>4.0599999999999996</v>
      </c>
      <c r="AD4" s="198" t="s">
        <v>16</v>
      </c>
      <c r="AE4" s="199"/>
      <c r="AF4" s="199"/>
      <c r="AG4" s="687">
        <v>4.0599999999999996</v>
      </c>
      <c r="AN4" s="254">
        <v>1000</v>
      </c>
      <c r="AO4" s="256"/>
      <c r="AP4" s="257">
        <v>1.4094</v>
      </c>
      <c r="BA4" s="241" t="s">
        <v>17</v>
      </c>
      <c r="BB4" s="241" t="s">
        <v>18</v>
      </c>
      <c r="BC4" s="242">
        <v>1.0091999999999999</v>
      </c>
      <c r="BD4" s="243"/>
      <c r="BF4" s="65"/>
      <c r="BG4" s="65"/>
      <c r="BJ4" s="1">
        <v>72</v>
      </c>
    </row>
    <row r="5" spans="1:62" ht="12.95" customHeight="1" thickBot="1">
      <c r="B5" s="231" t="e">
        <f>[1]COMPONENTRY!D36</f>
        <v>#REF!</v>
      </c>
      <c r="C5" s="221"/>
      <c r="D5" s="92"/>
      <c r="E5" s="92"/>
      <c r="F5" s="749" t="e">
        <f>+'[1]Reseller variables'!D7</f>
        <v>#REF!</v>
      </c>
      <c r="G5" s="92"/>
      <c r="H5" s="92"/>
      <c r="I5" s="229" t="s">
        <v>19</v>
      </c>
      <c r="J5" s="230"/>
      <c r="K5" s="230"/>
      <c r="L5" s="230"/>
      <c r="M5" s="230">
        <v>2</v>
      </c>
      <c r="N5" s="686">
        <v>0.34</v>
      </c>
      <c r="O5" s="200">
        <f t="shared" si="0"/>
        <v>0.68</v>
      </c>
      <c r="S5" s="1">
        <f>SUM(S3:S4)</f>
        <v>10.129999999999999</v>
      </c>
      <c r="T5" s="198" t="s">
        <v>20</v>
      </c>
      <c r="U5" s="199"/>
      <c r="V5" s="199"/>
      <c r="W5" s="687">
        <v>0.56999999999999995</v>
      </c>
      <c r="Y5" s="198" t="s">
        <v>20</v>
      </c>
      <c r="Z5" s="199"/>
      <c r="AA5" s="199"/>
      <c r="AB5" s="687">
        <v>0.56999999999999995</v>
      </c>
      <c r="AD5" s="198" t="s">
        <v>20</v>
      </c>
      <c r="AE5" s="199"/>
      <c r="AF5" s="199"/>
      <c r="AG5" s="687">
        <v>0.56999999999999995</v>
      </c>
      <c r="AN5" s="254">
        <v>1250</v>
      </c>
      <c r="AO5" s="256"/>
      <c r="AP5" s="257">
        <v>1.4094</v>
      </c>
      <c r="AQ5" s="1" t="s">
        <v>21</v>
      </c>
      <c r="AR5" s="3"/>
      <c r="AT5" s="247">
        <v>9.9</v>
      </c>
      <c r="BA5" s="241" t="s">
        <v>22</v>
      </c>
      <c r="BB5" s="241" t="s">
        <v>23</v>
      </c>
      <c r="BC5" s="242">
        <v>1.4094</v>
      </c>
      <c r="BD5" s="243"/>
      <c r="BF5" s="65"/>
      <c r="BG5" s="65"/>
    </row>
    <row r="6" spans="1:62" ht="12.95" customHeight="1">
      <c r="B6" s="231" t="e">
        <f>[1]COMPONENTRY!D37</f>
        <v>#REF!</v>
      </c>
      <c r="C6" s="221"/>
      <c r="D6" s="92"/>
      <c r="E6" s="92"/>
      <c r="F6" s="232">
        <v>0</v>
      </c>
      <c r="G6" s="92"/>
      <c r="H6" s="92"/>
      <c r="I6" s="229" t="s">
        <v>24</v>
      </c>
      <c r="J6" s="230"/>
      <c r="K6" s="230"/>
      <c r="L6" s="230"/>
      <c r="M6" s="230">
        <v>1</v>
      </c>
      <c r="N6" s="246">
        <v>0.2</v>
      </c>
      <c r="O6" s="200">
        <f t="shared" si="0"/>
        <v>0.2</v>
      </c>
      <c r="Q6" s="1" t="s">
        <v>25</v>
      </c>
      <c r="S6" s="24">
        <f>S5-N3</f>
        <v>3.2599999999999989</v>
      </c>
      <c r="T6" s="198" t="s">
        <v>916</v>
      </c>
      <c r="U6" s="199"/>
      <c r="V6" s="199"/>
      <c r="W6" s="687">
        <v>0.94</v>
      </c>
      <c r="Y6" s="198" t="str">
        <f>T6</f>
        <v>15mm ACM Flat Spline</v>
      </c>
      <c r="Z6" s="199"/>
      <c r="AA6" s="199"/>
      <c r="AB6" s="687">
        <v>0.94</v>
      </c>
      <c r="AD6" s="198" t="str">
        <f>Y6</f>
        <v>15mm ACM Flat Spline</v>
      </c>
      <c r="AE6" s="199"/>
      <c r="AF6" s="199"/>
      <c r="AG6" s="687">
        <v>0.94</v>
      </c>
      <c r="AN6" s="254">
        <v>1500</v>
      </c>
      <c r="AO6" s="256"/>
      <c r="AP6" s="257">
        <v>1.5891999999999999</v>
      </c>
      <c r="AT6" s="776">
        <f>AT5-W3</f>
        <v>5.04</v>
      </c>
      <c r="AU6" s="1" t="s">
        <v>27</v>
      </c>
      <c r="BA6" s="241" t="s">
        <v>28</v>
      </c>
      <c r="BB6" s="241" t="s">
        <v>29</v>
      </c>
      <c r="BC6" s="242">
        <v>1.4094</v>
      </c>
      <c r="BD6" s="243"/>
      <c r="BF6" s="1" t="s">
        <v>30</v>
      </c>
      <c r="BG6" s="65"/>
      <c r="BH6" s="65"/>
      <c r="BI6" s="65"/>
    </row>
    <row r="7" spans="1:62" ht="12.95" customHeight="1">
      <c r="B7" s="231" t="e">
        <f>[1]COMPONENTRY!D38</f>
        <v>#REF!</v>
      </c>
      <c r="C7" s="221"/>
      <c r="D7" s="92"/>
      <c r="E7" s="92"/>
      <c r="F7" s="232">
        <f>(ROUND(O16,2))</f>
        <v>21.98</v>
      </c>
      <c r="G7" s="92"/>
      <c r="H7" s="92"/>
      <c r="I7" s="229" t="s">
        <v>31</v>
      </c>
      <c r="J7" s="230"/>
      <c r="K7" s="230"/>
      <c r="L7" s="230"/>
      <c r="M7" s="230">
        <v>1</v>
      </c>
      <c r="N7" s="246">
        <v>0.1</v>
      </c>
      <c r="O7" s="200">
        <f t="shared" si="0"/>
        <v>0.1</v>
      </c>
      <c r="T7" s="201"/>
      <c r="U7" s="199"/>
      <c r="V7" s="199"/>
      <c r="W7" s="202"/>
      <c r="Y7" s="201"/>
      <c r="Z7" s="199"/>
      <c r="AA7" s="199"/>
      <c r="AB7" s="202"/>
      <c r="AD7" s="201"/>
      <c r="AE7" s="199"/>
      <c r="AF7" s="199"/>
      <c r="AG7" s="202"/>
      <c r="AN7" s="254">
        <v>1750</v>
      </c>
      <c r="AO7" s="256"/>
      <c r="AP7" s="257">
        <v>1.7747999999999999</v>
      </c>
      <c r="AT7" s="247">
        <f>AT6*1.1</f>
        <v>5.5440000000000005</v>
      </c>
      <c r="BA7" s="241" t="s">
        <v>32</v>
      </c>
      <c r="BB7" s="241" t="s">
        <v>33</v>
      </c>
      <c r="BC7" s="242">
        <v>1.5891999999999999</v>
      </c>
      <c r="BD7" s="243"/>
      <c r="BF7" s="65"/>
      <c r="BG7" s="65"/>
      <c r="BH7" s="65" t="s">
        <v>34</v>
      </c>
      <c r="BI7" s="65"/>
    </row>
    <row r="8" spans="1:62" ht="12.95" customHeight="1">
      <c r="B8" s="231" t="s">
        <v>35</v>
      </c>
      <c r="C8" s="221"/>
      <c r="D8" s="92"/>
      <c r="E8" s="92"/>
      <c r="F8" s="680">
        <f>Blindware!F8</f>
        <v>6.9126800000000008</v>
      </c>
      <c r="G8" s="92"/>
      <c r="H8" s="92"/>
      <c r="I8" s="1" t="s">
        <v>36</v>
      </c>
      <c r="M8" s="1">
        <v>1</v>
      </c>
      <c r="N8" s="247">
        <v>0.12</v>
      </c>
      <c r="O8" s="1">
        <f t="shared" si="0"/>
        <v>0.12</v>
      </c>
      <c r="T8" s="201" t="s">
        <v>37</v>
      </c>
      <c r="U8" s="199"/>
      <c r="V8" s="199"/>
      <c r="W8" s="200">
        <f>SUM(W3:W7)*0.1</f>
        <v>1.0429999999999999</v>
      </c>
      <c r="X8" s="25"/>
      <c r="Y8" s="201" t="s">
        <v>37</v>
      </c>
      <c r="Z8" s="199"/>
      <c r="AA8" s="199"/>
      <c r="AB8" s="200">
        <f>SUM(AB3:AB7)*0.1</f>
        <v>1.2050000000000001</v>
      </c>
      <c r="AD8" s="201" t="s">
        <v>37</v>
      </c>
      <c r="AE8" s="199"/>
      <c r="AF8" s="199"/>
      <c r="AG8" s="200">
        <f>SUM(AG3:AG7)*0.1</f>
        <v>1.6790000000000003</v>
      </c>
      <c r="AN8" s="254">
        <v>2000</v>
      </c>
      <c r="AO8" s="256"/>
      <c r="AP8" s="257">
        <v>1.9487999999999999</v>
      </c>
      <c r="AQ8" s="25"/>
      <c r="BA8" s="241" t="s">
        <v>38</v>
      </c>
      <c r="BB8" s="241" t="s">
        <v>39</v>
      </c>
      <c r="BC8" s="242">
        <v>1.7747999999999999</v>
      </c>
      <c r="BD8" s="243"/>
      <c r="BG8" s="65"/>
      <c r="BH8" s="65"/>
      <c r="BI8" s="65"/>
    </row>
    <row r="9" spans="1:62" ht="12.95" customHeight="1">
      <c r="B9" s="231" t="s">
        <v>40</v>
      </c>
      <c r="C9" s="221"/>
      <c r="D9" s="92"/>
      <c r="E9" s="92"/>
      <c r="F9" s="680">
        <f>Blindware!F9</f>
        <v>9.195433846153847</v>
      </c>
      <c r="G9" s="92"/>
      <c r="H9" s="92"/>
      <c r="I9" s="229" t="s">
        <v>41</v>
      </c>
      <c r="J9" s="230"/>
      <c r="K9" s="230"/>
      <c r="L9" s="230"/>
      <c r="M9" s="230">
        <v>1</v>
      </c>
      <c r="N9" s="248">
        <v>0.1</v>
      </c>
      <c r="O9" s="200">
        <f>N9*M9</f>
        <v>0.1</v>
      </c>
      <c r="T9" s="203" t="e">
        <f>[1]COMPONENTRY!G43</f>
        <v>#REF!</v>
      </c>
      <c r="U9" s="199"/>
      <c r="V9" s="199"/>
      <c r="W9" s="200">
        <v>3</v>
      </c>
      <c r="Y9" s="203" t="e">
        <f>[1]COMPONENTRY!L43</f>
        <v>#REF!</v>
      </c>
      <c r="Z9" s="199"/>
      <c r="AA9" s="199"/>
      <c r="AB9" s="200">
        <v>3</v>
      </c>
      <c r="AD9" s="203" t="e">
        <f>[1]COMPONENTRY!Q43</f>
        <v>#REF!</v>
      </c>
      <c r="AE9" s="199"/>
      <c r="AF9" s="199"/>
      <c r="AG9" s="200">
        <v>3</v>
      </c>
      <c r="AN9" s="254">
        <v>2250</v>
      </c>
      <c r="AO9" s="256"/>
      <c r="AP9" s="257">
        <v>2.1111999999999997</v>
      </c>
      <c r="BA9" s="241" t="s">
        <v>42</v>
      </c>
      <c r="BB9" s="241" t="s">
        <v>43</v>
      </c>
      <c r="BC9" s="242">
        <v>1.9487999999999999</v>
      </c>
      <c r="BD9" s="243"/>
      <c r="BF9" s="796" t="s">
        <v>44</v>
      </c>
      <c r="BG9" s="797"/>
      <c r="BH9" s="797"/>
      <c r="BI9" s="797"/>
    </row>
    <row r="10" spans="1:62" ht="14.1" customHeight="1" thickBot="1">
      <c r="A10" s="26"/>
      <c r="B10" s="231" t="s">
        <v>45</v>
      </c>
      <c r="C10" s="221"/>
      <c r="D10" s="92"/>
      <c r="E10" s="92"/>
      <c r="F10" s="680">
        <f>Blindware!F10</f>
        <v>11.225424</v>
      </c>
      <c r="G10" s="92"/>
      <c r="H10" s="92"/>
      <c r="I10" s="229"/>
      <c r="J10" s="230"/>
      <c r="K10" s="230"/>
      <c r="L10" s="230"/>
      <c r="M10" s="230">
        <v>0</v>
      </c>
      <c r="N10" s="233">
        <v>0</v>
      </c>
      <c r="O10" s="200">
        <f t="shared" si="0"/>
        <v>0</v>
      </c>
      <c r="P10" s="1" t="e">
        <f>'[1]Component Costs'!C327</f>
        <v>#REF!</v>
      </c>
      <c r="Q10" s="29" t="e">
        <f>P10-O10</f>
        <v>#REF!</v>
      </c>
      <c r="T10" s="204" t="s">
        <v>46</v>
      </c>
      <c r="U10" s="205"/>
      <c r="V10" s="205"/>
      <c r="W10" s="206">
        <f>SUM(W3:W9)</f>
        <v>14.472999999999999</v>
      </c>
      <c r="Y10" s="204" t="s">
        <v>46</v>
      </c>
      <c r="Z10" s="205"/>
      <c r="AA10" s="205"/>
      <c r="AB10" s="206">
        <f>SUM(AB3:AB9)</f>
        <v>16.254999999999999</v>
      </c>
      <c r="AD10" s="204" t="s">
        <v>46</v>
      </c>
      <c r="AE10" s="205"/>
      <c r="AF10" s="205"/>
      <c r="AG10" s="206">
        <f>SUM(AG3:AG9)</f>
        <v>21.469000000000001</v>
      </c>
      <c r="AN10" s="254">
        <v>2500</v>
      </c>
      <c r="AO10" s="255"/>
      <c r="AP10" s="258">
        <v>2.44</v>
      </c>
      <c r="BA10" s="241" t="s">
        <v>47</v>
      </c>
      <c r="BB10" s="241" t="s">
        <v>48</v>
      </c>
      <c r="BC10" s="242">
        <v>2.1111999999999997</v>
      </c>
      <c r="BD10" s="243"/>
    </row>
    <row r="11" spans="1:62" ht="15" customHeight="1" thickBot="1">
      <c r="B11" s="231" t="s">
        <v>49</v>
      </c>
      <c r="C11" s="221"/>
      <c r="D11" s="92"/>
      <c r="E11" s="92"/>
      <c r="F11" s="680">
        <f>Blindware!F11</f>
        <v>14.193621818181816</v>
      </c>
      <c r="G11" s="92"/>
      <c r="H11" s="92"/>
      <c r="I11" s="229"/>
      <c r="J11" s="230"/>
      <c r="K11" s="230"/>
      <c r="L11" s="230"/>
      <c r="M11" s="230">
        <v>0</v>
      </c>
      <c r="N11" s="233">
        <v>0</v>
      </c>
      <c r="O11" s="200">
        <f t="shared" si="0"/>
        <v>0</v>
      </c>
      <c r="Y11" s="3"/>
      <c r="Z11" s="3"/>
      <c r="AA11" s="3"/>
      <c r="AB11" s="3"/>
      <c r="AN11" s="259">
        <v>2750</v>
      </c>
      <c r="AO11" s="260"/>
      <c r="AP11" s="261">
        <v>2.85</v>
      </c>
      <c r="BA11" s="241" t="s">
        <v>50</v>
      </c>
      <c r="BB11" s="241" t="s">
        <v>51</v>
      </c>
      <c r="BC11" s="244">
        <v>2.44</v>
      </c>
      <c r="BD11" s="243"/>
    </row>
    <row r="12" spans="1:62" ht="12.95" customHeight="1" thickTop="1">
      <c r="B12" s="231" t="s">
        <v>52</v>
      </c>
      <c r="C12" s="221"/>
      <c r="D12" s="92"/>
      <c r="E12" s="92"/>
      <c r="F12" s="680">
        <f>Blindware!F12</f>
        <v>19.220047999999998</v>
      </c>
      <c r="G12" s="92"/>
      <c r="H12" s="92"/>
      <c r="I12" s="229"/>
      <c r="J12" s="230"/>
      <c r="K12" s="230"/>
      <c r="L12" s="230"/>
      <c r="M12" s="230">
        <v>0</v>
      </c>
      <c r="N12" s="233">
        <v>0</v>
      </c>
      <c r="O12" s="200">
        <f t="shared" si="0"/>
        <v>0</v>
      </c>
      <c r="T12" s="213" t="str">
        <f>Y3</f>
        <v>S45 Medium</v>
      </c>
      <c r="U12" s="214"/>
      <c r="V12" s="214"/>
      <c r="W12" s="214"/>
      <c r="X12" s="683">
        <f>AB3</f>
        <v>6.48</v>
      </c>
      <c r="Y12" s="215"/>
      <c r="AD12" s="27"/>
      <c r="AE12" s="199"/>
      <c r="AF12" s="199"/>
      <c r="AG12" s="29"/>
      <c r="AH12" s="255"/>
      <c r="BA12" s="241" t="s">
        <v>55</v>
      </c>
      <c r="BB12" s="241" t="s">
        <v>56</v>
      </c>
      <c r="BC12" s="244">
        <v>2.85</v>
      </c>
      <c r="BD12" s="243"/>
    </row>
    <row r="13" spans="1:62" ht="14.1" customHeight="1" thickBot="1">
      <c r="B13" s="231" t="s">
        <v>165</v>
      </c>
      <c r="F13" s="680">
        <f>Blindware!F13</f>
        <v>23.311573333333339</v>
      </c>
      <c r="G13" s="92"/>
      <c r="H13" s="92"/>
      <c r="I13" s="229"/>
      <c r="J13" s="230"/>
      <c r="K13" s="230"/>
      <c r="L13" s="230"/>
      <c r="M13" s="230">
        <v>0</v>
      </c>
      <c r="N13" s="92">
        <v>0</v>
      </c>
      <c r="O13" s="200">
        <f t="shared" si="0"/>
        <v>0</v>
      </c>
      <c r="T13" s="682" t="str">
        <f>T3</f>
        <v>S45 Light</v>
      </c>
      <c r="U13" s="192"/>
      <c r="V13" s="192"/>
      <c r="W13" s="598"/>
      <c r="X13" s="684">
        <f>W3</f>
        <v>4.8600000000000003</v>
      </c>
      <c r="Y13" s="217"/>
      <c r="AF13" s="1" t="s">
        <v>15</v>
      </c>
      <c r="AI13" s="1">
        <v>3.28</v>
      </c>
      <c r="AK13" s="170"/>
      <c r="BA13" s="848"/>
      <c r="BB13" s="848"/>
      <c r="BC13" s="170"/>
      <c r="BD13" s="784"/>
    </row>
    <row r="14" spans="1:62" ht="15" customHeight="1" thickBot="1">
      <c r="B14" s="231" t="s">
        <v>166</v>
      </c>
      <c r="F14" s="680">
        <f>Blindware!F14</f>
        <v>27.658285714285711</v>
      </c>
      <c r="I14" s="201" t="s">
        <v>59</v>
      </c>
      <c r="N14" s="27"/>
      <c r="O14" s="200">
        <f>SUM(O3:O13)*0.03</f>
        <v>0.2906999999999999</v>
      </c>
      <c r="P14" s="40"/>
      <c r="Q14" s="192"/>
      <c r="R14" s="192"/>
      <c r="S14" s="192"/>
      <c r="T14" s="681"/>
      <c r="U14" s="219"/>
      <c r="V14" s="219"/>
      <c r="W14" s="219"/>
      <c r="X14" s="685">
        <f>X12-X13</f>
        <v>1.62</v>
      </c>
      <c r="Y14" s="220"/>
      <c r="AD14" s="3" t="s">
        <v>62</v>
      </c>
      <c r="AI14" s="3">
        <f>AT6</f>
        <v>5.04</v>
      </c>
      <c r="AK14" s="170"/>
      <c r="BA14" s="848"/>
      <c r="BB14" s="848"/>
      <c r="BC14" s="170"/>
      <c r="BD14" s="784"/>
    </row>
    <row r="15" spans="1:62" ht="24.75" thickTop="1" thickBot="1">
      <c r="B15" s="235" t="s">
        <v>57</v>
      </c>
      <c r="C15" s="236"/>
      <c r="D15" s="237"/>
      <c r="E15" s="237"/>
      <c r="F15" s="238">
        <f>ROUND(W10,2)</f>
        <v>14.47</v>
      </c>
      <c r="I15" s="203" t="e">
        <f>[1]COMPONENTRY!G46</f>
        <v>#REF!</v>
      </c>
      <c r="N15" s="27"/>
      <c r="O15" s="200">
        <v>12</v>
      </c>
      <c r="AI15" s="108">
        <f>AT7+AI13</f>
        <v>8.8239999999999998</v>
      </c>
      <c r="AK15" s="170"/>
      <c r="AM15" s="1" t="s">
        <v>60</v>
      </c>
      <c r="AR15" s="1">
        <v>35</v>
      </c>
      <c r="AS15" s="249" t="s">
        <v>61</v>
      </c>
      <c r="AW15" s="169"/>
      <c r="AX15" s="169"/>
      <c r="AY15" s="1" t="s">
        <v>917</v>
      </c>
      <c r="AZ15" s="1" t="s">
        <v>819</v>
      </c>
      <c r="BA15" s="2" t="s">
        <v>918</v>
      </c>
      <c r="BC15" s="1" t="s">
        <v>919</v>
      </c>
      <c r="BD15" s="1" t="s">
        <v>819</v>
      </c>
      <c r="BE15" s="1" t="s">
        <v>918</v>
      </c>
      <c r="BF15" s="255"/>
      <c r="BG15" s="1" t="s">
        <v>920</v>
      </c>
      <c r="BH15" s="1" t="s">
        <v>819</v>
      </c>
      <c r="BI15" s="1" t="s">
        <v>918</v>
      </c>
    </row>
    <row r="16" spans="1:62" ht="16.5" thickTop="1" thickBot="1">
      <c r="A16" s="43"/>
      <c r="B16" s="1" t="s">
        <v>58</v>
      </c>
      <c r="E16" s="3"/>
      <c r="F16" s="238">
        <f>ROUND(AB10,2)</f>
        <v>16.260000000000002</v>
      </c>
      <c r="I16" s="204" t="s">
        <v>46</v>
      </c>
      <c r="J16" s="205"/>
      <c r="K16" s="205"/>
      <c r="L16" s="205"/>
      <c r="M16" s="205"/>
      <c r="N16" s="205"/>
      <c r="O16" s="212">
        <f>SUM(O3:O15)</f>
        <v>21.980699999999999</v>
      </c>
      <c r="X16" s="1" t="s">
        <v>70</v>
      </c>
      <c r="AK16" s="170" t="s">
        <v>66</v>
      </c>
      <c r="AS16" s="249"/>
      <c r="AW16" s="169"/>
      <c r="AX16" s="169"/>
      <c r="AY16" s="753">
        <v>500</v>
      </c>
      <c r="AZ16" s="758">
        <v>0.84</v>
      </c>
      <c r="BA16" s="759">
        <f>AZ16*$AU$1</f>
        <v>1.1340000000000001</v>
      </c>
      <c r="BC16" s="753">
        <v>500</v>
      </c>
      <c r="BD16" s="758">
        <v>1.37</v>
      </c>
      <c r="BE16" s="759">
        <f t="shared" ref="BE16:BE22" si="1">BD16*$AU$1</f>
        <v>1.8495000000000004</v>
      </c>
      <c r="BG16" s="753">
        <v>500</v>
      </c>
      <c r="BH16" s="754">
        <v>2.73</v>
      </c>
      <c r="BI16" s="759">
        <f t="shared" ref="BI16:BI22" si="2">BH16*$AU$1</f>
        <v>3.6855000000000002</v>
      </c>
    </row>
    <row r="17" spans="1:61" ht="12.75" customHeight="1" thickTop="1">
      <c r="A17" s="43"/>
      <c r="B17" s="43"/>
      <c r="C17" s="46" t="e">
        <f>+'[1]Reseller variables'!D11</f>
        <v>#REF!</v>
      </c>
      <c r="E17" s="793"/>
      <c r="F17" s="793"/>
      <c r="G17" s="47"/>
      <c r="H17" s="793"/>
      <c r="I17" s="47"/>
      <c r="U17" s="48"/>
      <c r="V17" s="48"/>
      <c r="AE17" s="172" t="s">
        <v>71</v>
      </c>
      <c r="AF17" s="172"/>
      <c r="AG17" s="172"/>
      <c r="AH17" s="172"/>
      <c r="AI17" s="172"/>
      <c r="AJ17" s="171">
        <v>3</v>
      </c>
      <c r="AK17" s="3">
        <f>SUM(AJ17-N4)</f>
        <v>1.38</v>
      </c>
      <c r="AM17" s="286"/>
      <c r="AN17" s="286"/>
      <c r="AO17" s="286"/>
      <c r="AP17" s="286"/>
      <c r="AQ17" s="286"/>
      <c r="AR17" s="286"/>
      <c r="AS17" s="798" t="s">
        <v>63</v>
      </c>
      <c r="AT17" s="286"/>
      <c r="AU17" s="286"/>
      <c r="AW17" s="169"/>
      <c r="AX17" s="169"/>
      <c r="AY17" s="755">
        <v>750</v>
      </c>
      <c r="AZ17" s="737">
        <v>1.01</v>
      </c>
      <c r="BA17" s="760">
        <f t="shared" ref="BA17:BA25" si="3">AZ17*$AU$1</f>
        <v>1.3635000000000002</v>
      </c>
      <c r="BC17" s="755">
        <v>750</v>
      </c>
      <c r="BD17" s="737">
        <v>1.71</v>
      </c>
      <c r="BE17" s="760">
        <f t="shared" si="1"/>
        <v>2.3085</v>
      </c>
      <c r="BG17" s="755">
        <v>750</v>
      </c>
      <c r="BH17">
        <v>3.77</v>
      </c>
      <c r="BI17" s="760">
        <f t="shared" si="2"/>
        <v>5.0895000000000001</v>
      </c>
    </row>
    <row r="18" spans="1:61" ht="12.75" customHeight="1">
      <c r="A18" s="43"/>
      <c r="B18" s="43"/>
      <c r="C18" s="49"/>
      <c r="E18" s="793"/>
      <c r="F18" s="793"/>
      <c r="G18" s="47"/>
      <c r="H18" s="793"/>
      <c r="I18" s="47"/>
      <c r="U18" s="48"/>
      <c r="V18" s="48"/>
      <c r="AE18" s="1" t="s">
        <v>76</v>
      </c>
      <c r="AK18" s="1">
        <v>13.44</v>
      </c>
      <c r="AM18" s="286"/>
      <c r="AN18" s="286"/>
      <c r="AO18" s="286"/>
      <c r="AP18" s="286"/>
      <c r="AQ18" s="286"/>
      <c r="AR18" s="286"/>
      <c r="AS18" s="798"/>
      <c r="AT18" s="286"/>
      <c r="AU18" s="286"/>
      <c r="AW18" s="169"/>
      <c r="AX18" s="169"/>
      <c r="AY18" s="755">
        <v>1000</v>
      </c>
      <c r="AZ18" s="737">
        <v>1.41</v>
      </c>
      <c r="BA18" s="760">
        <f t="shared" si="3"/>
        <v>1.9035</v>
      </c>
      <c r="BC18" s="755">
        <v>1000</v>
      </c>
      <c r="BD18" s="737">
        <v>2.14</v>
      </c>
      <c r="BE18" s="760">
        <f t="shared" si="1"/>
        <v>2.8890000000000002</v>
      </c>
      <c r="BG18" s="755">
        <v>1000</v>
      </c>
      <c r="BH18">
        <v>4.84</v>
      </c>
      <c r="BI18" s="760">
        <f t="shared" si="2"/>
        <v>6.5339999999999998</v>
      </c>
    </row>
    <row r="19" spans="1:61" ht="29.1" customHeight="1" thickBot="1">
      <c r="A19" s="43"/>
      <c r="B19" s="43"/>
      <c r="C19" s="50" t="s">
        <v>68</v>
      </c>
      <c r="D19" s="800" t="s">
        <v>921</v>
      </c>
      <c r="E19" s="800"/>
      <c r="F19" s="800"/>
      <c r="G19" s="800"/>
      <c r="H19" s="800"/>
      <c r="I19" s="800"/>
      <c r="J19" s="800"/>
      <c r="K19" s="800"/>
      <c r="L19" s="800"/>
      <c r="M19" s="800"/>
      <c r="N19" s="800"/>
      <c r="O19" s="800"/>
      <c r="P19" s="800"/>
      <c r="Q19" s="800"/>
      <c r="R19" s="191"/>
      <c r="S19" s="191"/>
      <c r="T19" s="191"/>
      <c r="U19" s="191"/>
      <c r="V19" s="191"/>
      <c r="AE19" s="1" t="s">
        <v>80</v>
      </c>
      <c r="AK19" s="1">
        <v>15.31</v>
      </c>
      <c r="AM19" s="286" t="s">
        <v>72</v>
      </c>
      <c r="AN19" s="286"/>
      <c r="AO19" s="286"/>
      <c r="AP19" s="286"/>
      <c r="AQ19" s="286"/>
      <c r="AR19" s="286"/>
      <c r="AS19" s="799"/>
      <c r="AT19" s="286"/>
      <c r="AU19" s="286" t="s">
        <v>73</v>
      </c>
      <c r="AY19" s="755">
        <v>1250</v>
      </c>
      <c r="AZ19" s="737">
        <v>1.41</v>
      </c>
      <c r="BA19" s="760">
        <f t="shared" si="3"/>
        <v>1.9035</v>
      </c>
      <c r="BC19" s="755">
        <v>1250</v>
      </c>
      <c r="BD19" s="737">
        <v>2.6</v>
      </c>
      <c r="BE19" s="760">
        <f t="shared" si="1"/>
        <v>3.5100000000000002</v>
      </c>
      <c r="BG19" s="755">
        <v>1250</v>
      </c>
      <c r="BH19">
        <v>5.95</v>
      </c>
      <c r="BI19" s="760">
        <f t="shared" si="2"/>
        <v>8.0325000000000006</v>
      </c>
    </row>
    <row r="20" spans="1:61" ht="20.100000000000001" customHeight="1" thickTop="1">
      <c r="A20" s="51" t="s">
        <v>75</v>
      </c>
      <c r="B20" s="52"/>
      <c r="C20" s="53">
        <f>AV1</f>
        <v>1.8</v>
      </c>
      <c r="D20" s="803" t="s">
        <v>35</v>
      </c>
      <c r="E20" s="803"/>
      <c r="F20" s="803"/>
      <c r="G20" s="803"/>
      <c r="H20" s="803"/>
      <c r="I20" s="803"/>
      <c r="J20" s="803"/>
      <c r="K20" s="803"/>
      <c r="L20" s="803"/>
      <c r="M20" s="803"/>
      <c r="N20" s="803"/>
      <c r="O20" s="803"/>
      <c r="P20" s="803"/>
      <c r="Q20" s="803"/>
      <c r="R20" s="803"/>
      <c r="S20" s="803"/>
      <c r="T20" s="179"/>
      <c r="U20" s="179"/>
      <c r="V20" s="179"/>
      <c r="W20" s="179"/>
      <c r="X20" s="179"/>
      <c r="Y20" s="65"/>
      <c r="Z20" s="65"/>
      <c r="AA20" s="65"/>
      <c r="AB20" s="65"/>
      <c r="AM20" s="287" t="s">
        <v>77</v>
      </c>
      <c r="AN20" s="288"/>
      <c r="AO20" s="288"/>
      <c r="AP20" s="288"/>
      <c r="AQ20" s="288"/>
      <c r="AR20" s="288">
        <v>3.67</v>
      </c>
      <c r="AS20" s="288">
        <v>2.5099999999999998</v>
      </c>
      <c r="AT20" s="288">
        <f>AR20+AS20</f>
        <v>6.18</v>
      </c>
      <c r="AU20" s="289">
        <f>SUM(AT20-N3)</f>
        <v>-0.69000000000000039</v>
      </c>
      <c r="AV20" s="169"/>
      <c r="AY20" s="755">
        <v>1500</v>
      </c>
      <c r="AZ20" s="737">
        <v>1.59</v>
      </c>
      <c r="BA20" s="760">
        <f t="shared" si="3"/>
        <v>2.1465000000000001</v>
      </c>
      <c r="BC20" s="755">
        <v>1500</v>
      </c>
      <c r="BD20" s="737">
        <v>3.03</v>
      </c>
      <c r="BE20" s="760">
        <f t="shared" si="1"/>
        <v>4.0904999999999996</v>
      </c>
      <c r="BG20" s="755">
        <v>1500</v>
      </c>
      <c r="BH20">
        <v>7.04</v>
      </c>
      <c r="BI20" s="760">
        <f t="shared" si="2"/>
        <v>9.5040000000000013</v>
      </c>
    </row>
    <row r="21" spans="1:61" ht="20.100000000000001" customHeight="1" thickBot="1">
      <c r="A21" s="51"/>
      <c r="B21" s="52" t="s">
        <v>78</v>
      </c>
      <c r="C21" s="53">
        <v>1</v>
      </c>
      <c r="D21" s="804" t="s">
        <v>79</v>
      </c>
      <c r="E21" s="804"/>
      <c r="F21" s="804"/>
      <c r="G21" s="804"/>
      <c r="H21" s="804"/>
      <c r="I21" s="804"/>
      <c r="J21" s="804"/>
      <c r="K21" s="804"/>
      <c r="L21" s="804"/>
      <c r="M21" s="804"/>
      <c r="N21" s="804"/>
      <c r="O21" s="804"/>
      <c r="P21" s="804"/>
      <c r="Q21" s="804"/>
      <c r="R21" s="843" t="s">
        <v>922</v>
      </c>
      <c r="S21" s="843"/>
      <c r="T21" s="180"/>
      <c r="U21" s="180"/>
      <c r="V21" s="180"/>
      <c r="W21" s="180"/>
      <c r="X21" s="180"/>
      <c r="Y21" s="65"/>
      <c r="Z21" s="65"/>
      <c r="AA21" s="65"/>
      <c r="AB21" s="65"/>
      <c r="AM21" s="290" t="s">
        <v>81</v>
      </c>
      <c r="AN21" s="291"/>
      <c r="AO21" s="291"/>
      <c r="AP21" s="291"/>
      <c r="AQ21" s="291"/>
      <c r="AR21" s="291">
        <v>3.93</v>
      </c>
      <c r="AS21" s="291">
        <v>2.5099999999999998</v>
      </c>
      <c r="AT21" s="291">
        <f>AR21+AS21</f>
        <v>6.4399999999999995</v>
      </c>
      <c r="AU21" s="292">
        <f>SUM(AT21-N4)</f>
        <v>4.8199999999999994</v>
      </c>
      <c r="AV21" s="169"/>
      <c r="AY21" s="755">
        <v>1750</v>
      </c>
      <c r="AZ21" s="737">
        <v>1.77</v>
      </c>
      <c r="BA21" s="760">
        <f t="shared" si="3"/>
        <v>2.3895000000000004</v>
      </c>
      <c r="BC21" s="755">
        <v>1750</v>
      </c>
      <c r="BD21" s="737">
        <v>3.42</v>
      </c>
      <c r="BE21" s="760">
        <f t="shared" si="1"/>
        <v>4.617</v>
      </c>
      <c r="BG21" s="755">
        <v>1750</v>
      </c>
      <c r="BH21">
        <v>8.1</v>
      </c>
      <c r="BI21" s="760">
        <f t="shared" si="2"/>
        <v>10.935</v>
      </c>
    </row>
    <row r="22" spans="1:61" ht="15" customHeight="1" thickTop="1" thickBot="1">
      <c r="A22" s="54"/>
      <c r="B22" s="54"/>
      <c r="C22" s="55"/>
      <c r="D22" s="189">
        <v>600</v>
      </c>
      <c r="E22" s="189">
        <v>800</v>
      </c>
      <c r="F22" s="189">
        <v>1000</v>
      </c>
      <c r="G22" s="189">
        <v>1200</v>
      </c>
      <c r="H22" s="189">
        <v>1400</v>
      </c>
      <c r="I22" s="189">
        <v>1600</v>
      </c>
      <c r="J22" s="189">
        <v>1800</v>
      </c>
      <c r="K22" s="189">
        <v>2000</v>
      </c>
      <c r="L22" s="189">
        <v>2200</v>
      </c>
      <c r="M22" s="262">
        <v>2400</v>
      </c>
      <c r="N22" s="262">
        <v>2600</v>
      </c>
      <c r="O22" s="262">
        <v>2800</v>
      </c>
      <c r="P22" s="262">
        <v>3000</v>
      </c>
      <c r="Q22" s="263">
        <v>3200</v>
      </c>
      <c r="R22" s="767" t="s">
        <v>919</v>
      </c>
      <c r="S22" s="767" t="s">
        <v>827</v>
      </c>
      <c r="T22" s="181"/>
      <c r="U22" s="55"/>
      <c r="V22" s="189">
        <v>600</v>
      </c>
      <c r="W22" s="189">
        <v>800</v>
      </c>
      <c r="X22" s="189">
        <v>1000</v>
      </c>
      <c r="Y22" s="189">
        <v>1200</v>
      </c>
      <c r="Z22" s="189">
        <v>1400</v>
      </c>
      <c r="AA22" s="189">
        <v>1600</v>
      </c>
      <c r="AB22" s="189">
        <v>1800</v>
      </c>
      <c r="AC22" s="189">
        <v>2000</v>
      </c>
      <c r="AD22" s="189">
        <v>2200</v>
      </c>
      <c r="AE22" s="262">
        <v>2400</v>
      </c>
      <c r="AF22" s="262">
        <v>2600</v>
      </c>
      <c r="AG22" s="262">
        <v>2800</v>
      </c>
      <c r="AH22" s="262">
        <v>3000</v>
      </c>
      <c r="AI22" s="263">
        <v>3200</v>
      </c>
      <c r="AV22" s="169"/>
      <c r="AY22" s="755">
        <v>2000</v>
      </c>
      <c r="AZ22" s="737">
        <v>1.95</v>
      </c>
      <c r="BA22" s="760">
        <f t="shared" si="3"/>
        <v>2.6325000000000003</v>
      </c>
      <c r="BC22" s="755">
        <v>2000</v>
      </c>
      <c r="BD22" s="737">
        <v>3.88</v>
      </c>
      <c r="BE22" s="760">
        <f t="shared" si="1"/>
        <v>5.2380000000000004</v>
      </c>
      <c r="BG22" s="755">
        <v>2000</v>
      </c>
      <c r="BH22" s="751">
        <v>9.6999999999999993</v>
      </c>
      <c r="BI22" s="760">
        <f t="shared" si="2"/>
        <v>13.095000000000001</v>
      </c>
    </row>
    <row r="23" spans="1:61" ht="15" customHeight="1" thickBot="1">
      <c r="B23" s="802" t="s">
        <v>82</v>
      </c>
      <c r="C23" s="184">
        <v>600</v>
      </c>
      <c r="D23" s="276" t="e">
        <f>INT(((($F$7+$AP$2)+(D$22/1000*BO49)+((D$22+100)*($C23+400)/1000000*$F$8))*$C$21+$F$5)*$C$20)</f>
        <v>#REF!</v>
      </c>
      <c r="E23" s="276" t="e">
        <f>INT(((($F$7+$AP$2)+(E$22/1000*BP49)+((E$22+100)*($C23+400)/1000000*$F$8))*$C$21+$F$5)*$C$20)</f>
        <v>#REF!</v>
      </c>
      <c r="F23" s="276" t="e">
        <f t="shared" ref="F23:P23" si="4">INT(((($F$7+$AP$2)+(F$22/1000*BQ49)+((F$22+100)*($C23+400)/1000000*$F$8))*$C$21+$F$5)*$C$20)</f>
        <v>#REF!</v>
      </c>
      <c r="G23" s="276" t="e">
        <f t="shared" si="4"/>
        <v>#REF!</v>
      </c>
      <c r="H23" s="276" t="e">
        <f t="shared" si="4"/>
        <v>#REF!</v>
      </c>
      <c r="I23" s="276" t="e">
        <f t="shared" si="4"/>
        <v>#REF!</v>
      </c>
      <c r="J23" s="276" t="e">
        <f t="shared" si="4"/>
        <v>#REF!</v>
      </c>
      <c r="K23" s="276" t="e">
        <f t="shared" si="4"/>
        <v>#REF!</v>
      </c>
      <c r="L23" s="276" t="e">
        <f t="shared" si="4"/>
        <v>#REF!</v>
      </c>
      <c r="M23" s="285" t="e">
        <f t="shared" si="4"/>
        <v>#REF!</v>
      </c>
      <c r="N23" s="285" t="e">
        <f t="shared" si="4"/>
        <v>#REF!</v>
      </c>
      <c r="O23" s="285" t="e">
        <f t="shared" si="4"/>
        <v>#REF!</v>
      </c>
      <c r="P23" s="275" t="e">
        <f t="shared" si="4"/>
        <v>#REF!</v>
      </c>
      <c r="Q23" s="275" t="e">
        <f>INT(((($F$7+$AP$2)+(Q$22/1000*CB49)+((Q$22+100)*($C23+400)/1000000*$F$8))*$C$21+$F$5)*$C$20)</f>
        <v>#REF!</v>
      </c>
      <c r="R23" s="185">
        <f>(BD16 -AP2)*1.8</f>
        <v>0.96264000000000027</v>
      </c>
      <c r="S23" s="185">
        <f>(BH16 -AP2)*1.8</f>
        <v>3.4106400000000003</v>
      </c>
      <c r="T23" s="185"/>
      <c r="U23" s="184">
        <v>600</v>
      </c>
      <c r="V23" s="185" t="e">
        <f>INT(((($N$3)+(V$22/1000*$X$14))*$C$21+$F$5)*$C$20)</f>
        <v>#REF!</v>
      </c>
      <c r="W23" s="185" t="e">
        <f t="shared" ref="W23:AD32" si="5">INT(((($F$7+$AP$2)+(W$22/1000*$F$15)+((W$22+100)*($C23+400)/1000000*$F$8))*$C$21+$F$5)*$C$20)</f>
        <v>#REF!</v>
      </c>
      <c r="X23" s="185" t="e">
        <f t="shared" si="5"/>
        <v>#REF!</v>
      </c>
      <c r="Y23" s="185" t="e">
        <f t="shared" si="5"/>
        <v>#REF!</v>
      </c>
      <c r="Z23" s="185" t="e">
        <f t="shared" si="5"/>
        <v>#REF!</v>
      </c>
      <c r="AA23" s="185" t="e">
        <f t="shared" si="5"/>
        <v>#REF!</v>
      </c>
      <c r="AB23" s="185" t="e">
        <f t="shared" si="5"/>
        <v>#REF!</v>
      </c>
      <c r="AC23" s="185" t="e">
        <f t="shared" si="5"/>
        <v>#REF!</v>
      </c>
      <c r="AD23" s="185" t="e">
        <f t="shared" si="5"/>
        <v>#REF!</v>
      </c>
      <c r="AE23" s="267" t="e">
        <f>INT(((($F$7+$AP$2)+(AE$22/1000*$F$16)+((AE$22+100)*($C23+400)/1000000*$F$8))*$C$21+$F$5)*$C$20)*17</f>
        <v>#REF!</v>
      </c>
      <c r="AF23" s="268" t="e">
        <f t="shared" ref="AF23:AI38" si="6">INT(((($F$7+$AP$2)+(AF$22/1000*$F$16)+((AF$22+100)*($C23+400)/1000000*$F$8))*$C$21+$F$5)*$C$20)</f>
        <v>#REF!</v>
      </c>
      <c r="AG23" s="268" t="e">
        <f t="shared" si="6"/>
        <v>#REF!</v>
      </c>
      <c r="AH23" s="268" t="e">
        <f t="shared" si="6"/>
        <v>#REF!</v>
      </c>
      <c r="AI23" s="269" t="e">
        <f t="shared" si="6"/>
        <v>#REF!</v>
      </c>
      <c r="AY23" s="755">
        <v>2250</v>
      </c>
      <c r="AZ23" s="737">
        <v>2.11</v>
      </c>
      <c r="BA23" s="760">
        <f t="shared" si="3"/>
        <v>2.8485</v>
      </c>
      <c r="BC23" s="763" t="s">
        <v>923</v>
      </c>
      <c r="BD23" s="764">
        <v>0.93</v>
      </c>
      <c r="BE23" s="761"/>
      <c r="BG23" s="763" t="s">
        <v>924</v>
      </c>
      <c r="BH23" s="765">
        <v>2.59</v>
      </c>
      <c r="BI23" s="757"/>
    </row>
    <row r="24" spans="1:61" ht="15" customHeight="1">
      <c r="B24" s="802"/>
      <c r="C24" s="184">
        <v>800</v>
      </c>
      <c r="D24" s="276" t="e">
        <f>INT(((($F$7+$AP$2)+(D$22/1000*BO50)+((D$22+100)*($C24+400)/1000000*$F$8))*$C$21+$F$5)*$C$20)</f>
        <v>#REF!</v>
      </c>
      <c r="E24" s="276" t="e">
        <f t="shared" ref="E24:E35" si="7">INT(((($F$7+$AP$2)+(E$22/1000*BP50)+((E$22+100)*($C24+400)/1000000*$F$8))*$C$21+$F$5)*$C$20)</f>
        <v>#REF!</v>
      </c>
      <c r="F24" s="276" t="e">
        <f t="shared" ref="F24:F35" si="8">INT(((($F$7+$AP$2)+(F$22/1000*BQ50)+((F$22+100)*($C24+400)/1000000*$F$8))*$C$21+$F$5)*$C$20)</f>
        <v>#REF!</v>
      </c>
      <c r="G24" s="276" t="e">
        <f>INT(((($F$7+$AP$2)+(G$22/1000*BR50)+((G$22+100)*($C24+400)/1000000*$F$8))*$C$21+$F$5)*$C$20)</f>
        <v>#REF!</v>
      </c>
      <c r="H24" s="276" t="e">
        <f t="shared" ref="H24:H35" si="9">INT(((($F$7+$AP$2)+(H$22/1000*BS50)+((H$22+100)*($C24+400)/1000000*$F$8))*$C$21+$F$5)*$C$20)</f>
        <v>#REF!</v>
      </c>
      <c r="I24" s="276" t="e">
        <f t="shared" ref="I24:I35" si="10">INT(((($F$7+$AP$2)+(I$22/1000*BT50)+((I$22+100)*($C24+400)/1000000*$F$8))*$C$21+$F$5)*$C$20)</f>
        <v>#REF!</v>
      </c>
      <c r="J24" s="276" t="e">
        <f t="shared" ref="J24:J35" si="11">INT(((($F$7+$AP$2)+(J$22/1000*BU50)+((J$22+100)*($C24+400)/1000000*$F$8))*$C$21+$F$5)*$C$20)</f>
        <v>#REF!</v>
      </c>
      <c r="K24" s="276" t="e">
        <f t="shared" ref="K24:K35" si="12">INT(((($F$7+$AP$2)+(K$22/1000*BV50)+((K$22+100)*($C24+400)/1000000*$F$8))*$C$21+$F$5)*$C$20)</f>
        <v>#REF!</v>
      </c>
      <c r="L24" s="276" t="e">
        <f t="shared" ref="L24:L35" si="13">INT(((($F$7+$AP$2)+(L$22/1000*BW50)+((L$22+100)*($C24+400)/1000000*$F$8))*$C$21+$F$5)*$C$20)</f>
        <v>#REF!</v>
      </c>
      <c r="M24" s="285" t="e">
        <f t="shared" ref="M24:M35" si="14">INT(((($F$7+$AP$2)+(M$22/1000*BX50)+((M$22+100)*($C24+400)/1000000*$F$8))*$C$21+$F$5)*$C$20)</f>
        <v>#REF!</v>
      </c>
      <c r="N24" s="285" t="e">
        <f t="shared" ref="N24:N35" si="15">INT(((($F$7+$AP$2)+(N$22/1000*BY50)+((N$22+100)*($C24+400)/1000000*$F$8))*$C$21+$F$5)*$C$20)</f>
        <v>#REF!</v>
      </c>
      <c r="O24" s="285" t="e">
        <f t="shared" ref="O24:O35" si="16">INT(((($F$7+$AP$2)+(O$22/1000*BZ50)+((O$22+100)*($C24+400)/1000000*$F$8))*$C$21+$F$5)*$C$20)</f>
        <v>#REF!</v>
      </c>
      <c r="P24" s="275" t="e">
        <f t="shared" ref="P24:P35" si="17">INT(((($F$7+$AP$2)+(P$22/1000*CA50)+((P$22+100)*($C24+400)/1000000*$F$8))*$C$21+$F$5)*$C$20)</f>
        <v>#REF!</v>
      </c>
      <c r="Q24" s="275" t="e">
        <f t="shared" ref="Q24:Q35" si="18">INT(((($F$7+$AP$2)+(Q$22/1000*CB50)+((Q$22+100)*($C24+400)/1000000*$F$8))*$C$21+$F$5)*$C$20)</f>
        <v>#REF!</v>
      </c>
      <c r="R24" s="185">
        <f>(BD16-AP2)*1.8</f>
        <v>0.96264000000000027</v>
      </c>
      <c r="S24" s="185">
        <f>(BH16 -AP2)*1.8</f>
        <v>3.4106400000000003</v>
      </c>
      <c r="T24" s="185"/>
      <c r="U24" s="184">
        <v>800</v>
      </c>
      <c r="V24" s="185" t="e">
        <f t="shared" ref="V24:V38" si="19">INT(((($F$7+$AP$2)+(V$22/1000*$F$15)+((V$22+100)*($C24+400)/1000000*$F$8))*$C$21+$F$5)*$C$20)</f>
        <v>#REF!</v>
      </c>
      <c r="W24" s="185" t="e">
        <f t="shared" si="5"/>
        <v>#REF!</v>
      </c>
      <c r="X24" s="185" t="e">
        <f t="shared" si="5"/>
        <v>#REF!</v>
      </c>
      <c r="Y24" s="185" t="e">
        <f t="shared" si="5"/>
        <v>#REF!</v>
      </c>
      <c r="Z24" s="185" t="e">
        <f t="shared" si="5"/>
        <v>#REF!</v>
      </c>
      <c r="AA24" s="185" t="e">
        <f t="shared" si="5"/>
        <v>#REF!</v>
      </c>
      <c r="AB24" s="185" t="e">
        <f t="shared" si="5"/>
        <v>#REF!</v>
      </c>
      <c r="AC24" s="185" t="e">
        <f t="shared" si="5"/>
        <v>#REF!</v>
      </c>
      <c r="AD24" s="185" t="e">
        <f t="shared" si="5"/>
        <v>#REF!</v>
      </c>
      <c r="AE24" s="270" t="e">
        <f t="shared" ref="AE24:AE38" si="20">INT(((($F$7+$AP$2)+(AE$22/1000*$F$16)+((AE$22+100)*($C24+400)/1000000*$F$8))*$C$21+$F$5)*$C$20)</f>
        <v>#REF!</v>
      </c>
      <c r="AF24" s="271" t="e">
        <f t="shared" si="6"/>
        <v>#REF!</v>
      </c>
      <c r="AG24" s="271" t="e">
        <f t="shared" si="6"/>
        <v>#REF!</v>
      </c>
      <c r="AH24" s="271" t="e">
        <f t="shared" si="6"/>
        <v>#REF!</v>
      </c>
      <c r="AI24" s="272" t="e">
        <f t="shared" si="6"/>
        <v>#REF!</v>
      </c>
      <c r="AY24" s="755">
        <v>2500</v>
      </c>
      <c r="AZ24" s="742">
        <v>2.44</v>
      </c>
      <c r="BA24" s="760">
        <f t="shared" si="3"/>
        <v>3.294</v>
      </c>
      <c r="BC24" s="750"/>
      <c r="BD24" s="742"/>
      <c r="BE24" s="742"/>
      <c r="BG24" s="750"/>
      <c r="BH24" s="752"/>
    </row>
    <row r="25" spans="1:61" ht="15" customHeight="1" thickBot="1">
      <c r="B25" s="802"/>
      <c r="C25" s="184">
        <v>1000</v>
      </c>
      <c r="D25" s="276" t="e">
        <f>INT(((($F$7+$AP$3)+(D$22/1000*BO51)+((D$22+100)*($C25+400)/1000000*$F$8))*$C$21+$F$5)*$C$20)</f>
        <v>#REF!</v>
      </c>
      <c r="E25" s="276" t="e">
        <f t="shared" ref="E25:Q25" si="21">INT(((($F$7+$AP$3)+(E$22/1000*BP51)+((E$22+100)*($C25+400)/1000000*$F$8))*$C$21+$F$5)*$C$20)</f>
        <v>#REF!</v>
      </c>
      <c r="F25" s="276" t="e">
        <f t="shared" si="21"/>
        <v>#REF!</v>
      </c>
      <c r="G25" s="276" t="e">
        <f t="shared" si="21"/>
        <v>#REF!</v>
      </c>
      <c r="H25" s="276" t="e">
        <f t="shared" si="21"/>
        <v>#REF!</v>
      </c>
      <c r="I25" s="276" t="e">
        <f t="shared" si="21"/>
        <v>#REF!</v>
      </c>
      <c r="J25" s="276" t="e">
        <f t="shared" si="21"/>
        <v>#REF!</v>
      </c>
      <c r="K25" s="276" t="e">
        <f t="shared" si="21"/>
        <v>#REF!</v>
      </c>
      <c r="L25" s="276" t="e">
        <f t="shared" si="21"/>
        <v>#REF!</v>
      </c>
      <c r="M25" s="285" t="e">
        <f t="shared" si="21"/>
        <v>#REF!</v>
      </c>
      <c r="N25" s="285" t="e">
        <f t="shared" si="21"/>
        <v>#REF!</v>
      </c>
      <c r="O25" s="285" t="e">
        <f t="shared" si="21"/>
        <v>#REF!</v>
      </c>
      <c r="P25" s="275" t="e">
        <f t="shared" si="21"/>
        <v>#REF!</v>
      </c>
      <c r="Q25" s="275" t="e">
        <f t="shared" si="21"/>
        <v>#REF!</v>
      </c>
      <c r="R25" s="185">
        <f>(BD17-AP3)*1.8</f>
        <v>1.2614400000000001</v>
      </c>
      <c r="S25" s="185">
        <f>(BH17 -AP3)*1.8</f>
        <v>4.9694400000000005</v>
      </c>
      <c r="T25" s="185"/>
      <c r="U25" s="184">
        <v>1000</v>
      </c>
      <c r="V25" s="185" t="e">
        <f t="shared" si="19"/>
        <v>#REF!</v>
      </c>
      <c r="W25" s="185" t="e">
        <f t="shared" si="5"/>
        <v>#REF!</v>
      </c>
      <c r="X25" s="185" t="e">
        <f t="shared" si="5"/>
        <v>#REF!</v>
      </c>
      <c r="Y25" s="185" t="e">
        <f t="shared" si="5"/>
        <v>#REF!</v>
      </c>
      <c r="Z25" s="185" t="e">
        <f t="shared" si="5"/>
        <v>#REF!</v>
      </c>
      <c r="AA25" s="185" t="e">
        <f t="shared" si="5"/>
        <v>#REF!</v>
      </c>
      <c r="AB25" s="185" t="e">
        <f t="shared" si="5"/>
        <v>#REF!</v>
      </c>
      <c r="AC25" s="185" t="e">
        <f t="shared" si="5"/>
        <v>#REF!</v>
      </c>
      <c r="AD25" s="185" t="e">
        <f t="shared" si="5"/>
        <v>#REF!</v>
      </c>
      <c r="AE25" s="270" t="e">
        <f t="shared" si="20"/>
        <v>#REF!</v>
      </c>
      <c r="AF25" s="271" t="e">
        <f t="shared" si="6"/>
        <v>#REF!</v>
      </c>
      <c r="AG25" s="271" t="e">
        <f t="shared" si="6"/>
        <v>#REF!</v>
      </c>
      <c r="AH25" s="271" t="e">
        <f t="shared" si="6"/>
        <v>#REF!</v>
      </c>
      <c r="AI25" s="272" t="e">
        <f t="shared" si="6"/>
        <v>#REF!</v>
      </c>
      <c r="AY25" s="756">
        <v>2750</v>
      </c>
      <c r="AZ25" s="762">
        <v>2.85</v>
      </c>
      <c r="BA25" s="761">
        <f t="shared" si="3"/>
        <v>3.8475000000000006</v>
      </c>
      <c r="BC25" s="750"/>
      <c r="BD25" s="742"/>
      <c r="BE25" s="742"/>
      <c r="BG25" s="750"/>
      <c r="BH25" s="752"/>
    </row>
    <row r="26" spans="1:61" ht="15" customHeight="1">
      <c r="B26" s="802"/>
      <c r="C26" s="184">
        <v>1200</v>
      </c>
      <c r="D26" s="276" t="e">
        <f>INT(((($F$7+$AP$4)+(D$22/1000*BO52)+((D$22+100)*($C26+400)/1000000*$F$8))*$C$21+$F$5)*$C$20)</f>
        <v>#REF!</v>
      </c>
      <c r="E26" s="276" t="e">
        <f t="shared" ref="E26:Q26" si="22">INT(((($F$7+$AP$4)+(E$22/1000*BP52)+((E$22+100)*($C26+400)/1000000*$F$8))*$C$21+$F$5)*$C$20)</f>
        <v>#REF!</v>
      </c>
      <c r="F26" s="276" t="e">
        <f t="shared" si="22"/>
        <v>#REF!</v>
      </c>
      <c r="G26" s="276" t="e">
        <f t="shared" si="22"/>
        <v>#REF!</v>
      </c>
      <c r="H26" s="276" t="e">
        <f t="shared" si="22"/>
        <v>#REF!</v>
      </c>
      <c r="I26" s="276" t="e">
        <f t="shared" si="22"/>
        <v>#REF!</v>
      </c>
      <c r="J26" s="276" t="e">
        <f t="shared" si="22"/>
        <v>#REF!</v>
      </c>
      <c r="K26" s="276" t="e">
        <f t="shared" si="22"/>
        <v>#REF!</v>
      </c>
      <c r="L26" s="276" t="e">
        <f t="shared" si="22"/>
        <v>#REF!</v>
      </c>
      <c r="M26" s="285" t="e">
        <f t="shared" si="22"/>
        <v>#REF!</v>
      </c>
      <c r="N26" s="285" t="e">
        <f t="shared" si="22"/>
        <v>#REF!</v>
      </c>
      <c r="O26" s="285" t="e">
        <f t="shared" si="22"/>
        <v>#REF!</v>
      </c>
      <c r="P26" s="275" t="e">
        <f t="shared" si="22"/>
        <v>#REF!</v>
      </c>
      <c r="Q26" s="275" t="e">
        <f t="shared" si="22"/>
        <v>#REF!</v>
      </c>
      <c r="R26" s="185">
        <f>(BD18-AP4)*1.8</f>
        <v>1.3150800000000002</v>
      </c>
      <c r="S26" s="185">
        <f>(BH18 -AP4)*1.8</f>
        <v>6.1750800000000003</v>
      </c>
      <c r="T26" s="185"/>
      <c r="U26" s="184">
        <v>1200</v>
      </c>
      <c r="V26" s="185" t="e">
        <f t="shared" si="19"/>
        <v>#REF!</v>
      </c>
      <c r="W26" s="185" t="e">
        <f t="shared" si="5"/>
        <v>#REF!</v>
      </c>
      <c r="X26" s="185" t="e">
        <f t="shared" si="5"/>
        <v>#REF!</v>
      </c>
      <c r="Y26" s="185" t="e">
        <f t="shared" si="5"/>
        <v>#REF!</v>
      </c>
      <c r="Z26" s="185" t="e">
        <f t="shared" si="5"/>
        <v>#REF!</v>
      </c>
      <c r="AA26" s="185" t="e">
        <f t="shared" si="5"/>
        <v>#REF!</v>
      </c>
      <c r="AB26" s="185" t="e">
        <f t="shared" si="5"/>
        <v>#REF!</v>
      </c>
      <c r="AC26" s="185" t="e">
        <f t="shared" si="5"/>
        <v>#REF!</v>
      </c>
      <c r="AD26" s="185" t="e">
        <f t="shared" si="5"/>
        <v>#REF!</v>
      </c>
      <c r="AE26" s="270" t="e">
        <f t="shared" si="20"/>
        <v>#REF!</v>
      </c>
      <c r="AF26" s="271" t="e">
        <f t="shared" si="6"/>
        <v>#REF!</v>
      </c>
      <c r="AG26" s="271" t="e">
        <f t="shared" si="6"/>
        <v>#REF!</v>
      </c>
      <c r="AH26" s="271" t="e">
        <f t="shared" si="6"/>
        <v>#REF!</v>
      </c>
      <c r="AI26" s="272" t="e">
        <f t="shared" si="6"/>
        <v>#REF!</v>
      </c>
      <c r="BA26" s="65"/>
      <c r="BB26" s="65"/>
      <c r="BC26" s="65"/>
    </row>
    <row r="27" spans="1:61" ht="15" customHeight="1">
      <c r="B27" s="802"/>
      <c r="C27" s="184">
        <v>1400</v>
      </c>
      <c r="D27" s="276" t="e">
        <f>INT(((($F$7+$AP$4)+(D$22/1000*BO53)+((D$22+100)*($C27+400)/1000000*$F$8))*$C$21+$F$5)*$C$20)</f>
        <v>#REF!</v>
      </c>
      <c r="E27" s="276" t="e">
        <f t="shared" ref="E27:Q27" si="23">INT(((($F$7+$AP$4)+(E$22/1000*BP53)+((E$22+100)*($C27+400)/1000000*$F$8))*$C$21+$F$5)*$C$20)</f>
        <v>#REF!</v>
      </c>
      <c r="F27" s="276" t="e">
        <f t="shared" si="23"/>
        <v>#REF!</v>
      </c>
      <c r="G27" s="276" t="e">
        <f t="shared" si="23"/>
        <v>#REF!</v>
      </c>
      <c r="H27" s="276" t="e">
        <f t="shared" si="23"/>
        <v>#REF!</v>
      </c>
      <c r="I27" s="276" t="e">
        <f t="shared" si="23"/>
        <v>#REF!</v>
      </c>
      <c r="J27" s="276" t="e">
        <f t="shared" si="23"/>
        <v>#REF!</v>
      </c>
      <c r="K27" s="276" t="e">
        <f t="shared" si="23"/>
        <v>#REF!</v>
      </c>
      <c r="L27" s="276" t="e">
        <f t="shared" si="23"/>
        <v>#REF!</v>
      </c>
      <c r="M27" s="285" t="e">
        <f t="shared" si="23"/>
        <v>#REF!</v>
      </c>
      <c r="N27" s="285" t="e">
        <f t="shared" si="23"/>
        <v>#REF!</v>
      </c>
      <c r="O27" s="285" t="e">
        <f t="shared" si="23"/>
        <v>#REF!</v>
      </c>
      <c r="P27" s="275" t="e">
        <f t="shared" si="23"/>
        <v>#REF!</v>
      </c>
      <c r="Q27" s="275" t="e">
        <f t="shared" si="23"/>
        <v>#REF!</v>
      </c>
      <c r="R27" s="185">
        <f>(BD18-AP4)*1.8</f>
        <v>1.3150800000000002</v>
      </c>
      <c r="S27" s="185">
        <f>(BH18 -AP4)*1.8</f>
        <v>6.1750800000000003</v>
      </c>
      <c r="T27" s="185"/>
      <c r="U27" s="184">
        <v>1400</v>
      </c>
      <c r="V27" s="185" t="e">
        <f t="shared" si="19"/>
        <v>#REF!</v>
      </c>
      <c r="W27" s="185" t="e">
        <f t="shared" si="5"/>
        <v>#REF!</v>
      </c>
      <c r="X27" s="185" t="e">
        <f t="shared" si="5"/>
        <v>#REF!</v>
      </c>
      <c r="Y27" s="185" t="e">
        <f>INT(((($F$7+$AP$2)+(Y$22/1000*$F$15)+((Y$22+100)*($C27+400)/1000000*$F$8))*$C$21+$F$5)*$C$20)</f>
        <v>#REF!</v>
      </c>
      <c r="Z27" s="185" t="e">
        <f t="shared" si="5"/>
        <v>#REF!</v>
      </c>
      <c r="AA27" s="185" t="e">
        <f t="shared" si="5"/>
        <v>#REF!</v>
      </c>
      <c r="AB27" s="185" t="e">
        <f t="shared" si="5"/>
        <v>#REF!</v>
      </c>
      <c r="AC27" s="185" t="e">
        <f t="shared" si="5"/>
        <v>#REF!</v>
      </c>
      <c r="AD27" s="185" t="e">
        <f t="shared" si="5"/>
        <v>#REF!</v>
      </c>
      <c r="AE27" s="270" t="e">
        <f t="shared" si="20"/>
        <v>#REF!</v>
      </c>
      <c r="AF27" s="271" t="e">
        <f t="shared" si="6"/>
        <v>#REF!</v>
      </c>
      <c r="AG27" s="271" t="e">
        <f t="shared" si="6"/>
        <v>#REF!</v>
      </c>
      <c r="AH27" s="271" t="e">
        <f t="shared" si="6"/>
        <v>#REF!</v>
      </c>
      <c r="AI27" s="272" t="e">
        <f t="shared" si="6"/>
        <v>#REF!</v>
      </c>
    </row>
    <row r="28" spans="1:61" ht="15" customHeight="1">
      <c r="B28" s="802"/>
      <c r="C28" s="184">
        <v>1600</v>
      </c>
      <c r="D28" s="276" t="e">
        <f>INT(((($F$7+$AP$5)+(D$22/1000*BO54)+((D$22+100)*($C28+400)/1000000*$F$8))*$C$21+$F$5)*$C$20)</f>
        <v>#REF!</v>
      </c>
      <c r="E28" s="276" t="e">
        <f t="shared" si="7"/>
        <v>#REF!</v>
      </c>
      <c r="F28" s="276" t="e">
        <f t="shared" si="8"/>
        <v>#REF!</v>
      </c>
      <c r="G28" s="276" t="e">
        <f t="shared" ref="G28:G35" si="24">INT(((($F$7+$AP$2)+(G$22/1000*BR54)+((G$22+100)*($C28+400)/1000000*$F$8))*$C$21+$F$5)*$C$20)</f>
        <v>#REF!</v>
      </c>
      <c r="H28" s="276" t="e">
        <f t="shared" si="9"/>
        <v>#REF!</v>
      </c>
      <c r="I28" s="276" t="e">
        <f t="shared" si="10"/>
        <v>#REF!</v>
      </c>
      <c r="J28" s="276" t="e">
        <f t="shared" si="11"/>
        <v>#REF!</v>
      </c>
      <c r="K28" s="276" t="e">
        <f t="shared" si="12"/>
        <v>#REF!</v>
      </c>
      <c r="L28" s="285" t="e">
        <f t="shared" si="13"/>
        <v>#REF!</v>
      </c>
      <c r="M28" s="285" t="e">
        <f t="shared" si="14"/>
        <v>#REF!</v>
      </c>
      <c r="N28" s="285" t="e">
        <f t="shared" si="15"/>
        <v>#REF!</v>
      </c>
      <c r="O28" s="285" t="e">
        <f t="shared" si="16"/>
        <v>#REF!</v>
      </c>
      <c r="P28" s="275" t="e">
        <f t="shared" si="17"/>
        <v>#REF!</v>
      </c>
      <c r="Q28" s="275" t="e">
        <f t="shared" si="18"/>
        <v>#REF!</v>
      </c>
      <c r="R28" s="185">
        <f>(BD19-AP5)*1.8</f>
        <v>2.1430800000000003</v>
      </c>
      <c r="S28" s="185">
        <f>(BH19 -AP5)*1.8</f>
        <v>8.1730800000000006</v>
      </c>
      <c r="T28" s="185"/>
      <c r="U28" s="184">
        <v>1600</v>
      </c>
      <c r="V28" s="185" t="e">
        <f t="shared" si="19"/>
        <v>#REF!</v>
      </c>
      <c r="W28" s="185" t="e">
        <f t="shared" si="5"/>
        <v>#REF!</v>
      </c>
      <c r="X28" s="185" t="e">
        <f t="shared" si="5"/>
        <v>#REF!</v>
      </c>
      <c r="Y28" s="185" t="e">
        <f t="shared" si="5"/>
        <v>#REF!</v>
      </c>
      <c r="Z28" s="185" t="e">
        <f t="shared" si="5"/>
        <v>#REF!</v>
      </c>
      <c r="AA28" s="185" t="e">
        <f t="shared" si="5"/>
        <v>#REF!</v>
      </c>
      <c r="AB28" s="185" t="e">
        <f t="shared" si="5"/>
        <v>#REF!</v>
      </c>
      <c r="AC28" s="185" t="e">
        <f t="shared" si="5"/>
        <v>#REF!</v>
      </c>
      <c r="AD28" s="185" t="e">
        <f t="shared" si="5"/>
        <v>#REF!</v>
      </c>
      <c r="AE28" s="270" t="e">
        <f t="shared" si="20"/>
        <v>#REF!</v>
      </c>
      <c r="AF28" s="271" t="e">
        <f t="shared" si="6"/>
        <v>#REF!</v>
      </c>
      <c r="AG28" s="271" t="e">
        <f t="shared" si="6"/>
        <v>#REF!</v>
      </c>
      <c r="AH28" s="271" t="e">
        <f t="shared" si="6"/>
        <v>#REF!</v>
      </c>
      <c r="AI28" s="272" t="e">
        <f t="shared" si="6"/>
        <v>#REF!</v>
      </c>
      <c r="AU28" s="239"/>
      <c r="AV28" s="239"/>
      <c r="AW28" s="239"/>
      <c r="AX28" s="239"/>
      <c r="AY28" s="239"/>
      <c r="AZ28" s="239" t="s">
        <v>83</v>
      </c>
      <c r="BA28" s="239"/>
      <c r="BD28" s="1" t="s">
        <v>84</v>
      </c>
    </row>
    <row r="29" spans="1:61" ht="15" customHeight="1">
      <c r="B29" s="802"/>
      <c r="C29" s="184">
        <v>1800</v>
      </c>
      <c r="D29" s="276" t="e">
        <f>INT(((($F$7+$AP$5)+(D$22/1000*BO55)+((D$22+100)*($C29+400)/1000000*$F$8))*$C$21+$F$5)*$C$20)</f>
        <v>#REF!</v>
      </c>
      <c r="E29" s="276" t="e">
        <f t="shared" ref="E29:Q29" si="25">INT(((($F$7+$AP$5)+(E$22/1000*BP55)+((E$22+100)*($C29+400)/1000000*$F$8))*$C$21+$F$5)*$C$20)</f>
        <v>#REF!</v>
      </c>
      <c r="F29" s="276" t="e">
        <f t="shared" si="25"/>
        <v>#REF!</v>
      </c>
      <c r="G29" s="276" t="e">
        <f t="shared" si="25"/>
        <v>#REF!</v>
      </c>
      <c r="H29" s="276" t="e">
        <f t="shared" si="25"/>
        <v>#REF!</v>
      </c>
      <c r="I29" s="276" t="e">
        <f t="shared" si="25"/>
        <v>#REF!</v>
      </c>
      <c r="J29" s="276" t="e">
        <f t="shared" si="25"/>
        <v>#REF!</v>
      </c>
      <c r="K29" s="276" t="e">
        <f t="shared" si="25"/>
        <v>#REF!</v>
      </c>
      <c r="L29" s="285" t="e">
        <f t="shared" si="25"/>
        <v>#REF!</v>
      </c>
      <c r="M29" s="285" t="e">
        <f t="shared" si="25"/>
        <v>#REF!</v>
      </c>
      <c r="N29" s="285" t="e">
        <f t="shared" si="25"/>
        <v>#REF!</v>
      </c>
      <c r="O29" s="285" t="e">
        <f t="shared" si="25"/>
        <v>#REF!</v>
      </c>
      <c r="P29" s="275" t="e">
        <f t="shared" si="25"/>
        <v>#REF!</v>
      </c>
      <c r="Q29" s="275" t="e">
        <f t="shared" si="25"/>
        <v>#REF!</v>
      </c>
      <c r="R29" s="185">
        <f>(BD19-AP5)*1.8</f>
        <v>2.1430800000000003</v>
      </c>
      <c r="S29" s="185">
        <f>(BH19 -AP5)*1.8</f>
        <v>8.1730800000000006</v>
      </c>
      <c r="T29" s="185"/>
      <c r="U29" s="184">
        <v>1800</v>
      </c>
      <c r="V29" s="185" t="e">
        <f t="shared" si="19"/>
        <v>#REF!</v>
      </c>
      <c r="W29" s="185" t="e">
        <f t="shared" si="5"/>
        <v>#REF!</v>
      </c>
      <c r="X29" s="185" t="e">
        <f t="shared" si="5"/>
        <v>#REF!</v>
      </c>
      <c r="Y29" s="185" t="e">
        <f t="shared" si="5"/>
        <v>#REF!</v>
      </c>
      <c r="Z29" s="185" t="e">
        <f t="shared" si="5"/>
        <v>#REF!</v>
      </c>
      <c r="AA29" s="185" t="e">
        <f t="shared" si="5"/>
        <v>#REF!</v>
      </c>
      <c r="AB29" s="185" t="e">
        <f t="shared" si="5"/>
        <v>#REF!</v>
      </c>
      <c r="AC29" s="185" t="e">
        <f t="shared" si="5"/>
        <v>#REF!</v>
      </c>
      <c r="AD29" s="185" t="e">
        <f t="shared" si="5"/>
        <v>#REF!</v>
      </c>
      <c r="AE29" s="270" t="e">
        <f t="shared" si="20"/>
        <v>#REF!</v>
      </c>
      <c r="AF29" s="271" t="e">
        <f t="shared" si="6"/>
        <v>#REF!</v>
      </c>
      <c r="AG29" s="271" t="e">
        <f t="shared" si="6"/>
        <v>#REF!</v>
      </c>
      <c r="AH29" s="271" t="e">
        <f t="shared" si="6"/>
        <v>#REF!</v>
      </c>
      <c r="AI29" s="272" t="e">
        <f t="shared" si="6"/>
        <v>#REF!</v>
      </c>
      <c r="AU29" s="239"/>
      <c r="AV29" s="239"/>
      <c r="AW29" s="239"/>
      <c r="AX29" s="239" t="s">
        <v>85</v>
      </c>
      <c r="AY29" s="239"/>
      <c r="AZ29" s="239" t="s">
        <v>86</v>
      </c>
      <c r="BA29" s="239"/>
    </row>
    <row r="30" spans="1:61" ht="15" customHeight="1">
      <c r="B30" s="802"/>
      <c r="C30" s="184">
        <v>2000</v>
      </c>
      <c r="D30" s="276" t="e">
        <f>INT(((($F$7+$AP$6)+(D$22/1000*BO56)+((D$22+100)*($C30+400)/1000000*$F$8))*$C$21+$F$5)*$C$20)</f>
        <v>#REF!</v>
      </c>
      <c r="E30" s="276" t="e">
        <f t="shared" ref="E30:Q30" si="26">INT(((($F$7+$AP$6)+(E$22/1000*BP56)+((E$22+100)*($C30+400)/1000000*$F$8))*$C$21+$F$5)*$C$20)</f>
        <v>#REF!</v>
      </c>
      <c r="F30" s="276" t="e">
        <f t="shared" si="26"/>
        <v>#REF!</v>
      </c>
      <c r="G30" s="276" t="e">
        <f t="shared" si="26"/>
        <v>#REF!</v>
      </c>
      <c r="H30" s="276" t="e">
        <f t="shared" si="26"/>
        <v>#REF!</v>
      </c>
      <c r="I30" s="276" t="e">
        <f t="shared" si="26"/>
        <v>#REF!</v>
      </c>
      <c r="J30" s="276" t="e">
        <f t="shared" si="26"/>
        <v>#REF!</v>
      </c>
      <c r="K30" s="276" t="e">
        <f t="shared" si="26"/>
        <v>#REF!</v>
      </c>
      <c r="L30" s="285" t="e">
        <f t="shared" si="26"/>
        <v>#REF!</v>
      </c>
      <c r="M30" s="285" t="e">
        <f t="shared" si="26"/>
        <v>#REF!</v>
      </c>
      <c r="N30" s="285" t="e">
        <f t="shared" si="26"/>
        <v>#REF!</v>
      </c>
      <c r="O30" s="285" t="e">
        <f t="shared" si="26"/>
        <v>#REF!</v>
      </c>
      <c r="P30" s="275" t="e">
        <f t="shared" si="26"/>
        <v>#REF!</v>
      </c>
      <c r="Q30" s="275" t="e">
        <f t="shared" si="26"/>
        <v>#REF!</v>
      </c>
      <c r="R30" s="185">
        <f>(BD20-AP6)*1.8</f>
        <v>2.5934399999999997</v>
      </c>
      <c r="S30" s="185">
        <f>(BH20 -AP6)*1.8</f>
        <v>9.811440000000001</v>
      </c>
      <c r="T30" s="185"/>
      <c r="U30" s="184">
        <v>2000</v>
      </c>
      <c r="V30" s="185" t="e">
        <f t="shared" si="19"/>
        <v>#REF!</v>
      </c>
      <c r="W30" s="185" t="e">
        <f t="shared" si="5"/>
        <v>#REF!</v>
      </c>
      <c r="X30" s="185" t="e">
        <f t="shared" si="5"/>
        <v>#REF!</v>
      </c>
      <c r="Y30" s="185" t="e">
        <f t="shared" si="5"/>
        <v>#REF!</v>
      </c>
      <c r="Z30" s="185" t="e">
        <f t="shared" si="5"/>
        <v>#REF!</v>
      </c>
      <c r="AA30" s="185" t="e">
        <f t="shared" si="5"/>
        <v>#REF!</v>
      </c>
      <c r="AB30" s="185" t="e">
        <f t="shared" si="5"/>
        <v>#REF!</v>
      </c>
      <c r="AC30" s="185" t="e">
        <f t="shared" si="5"/>
        <v>#REF!</v>
      </c>
      <c r="AD30" s="185" t="e">
        <f t="shared" si="5"/>
        <v>#REF!</v>
      </c>
      <c r="AE30" s="270" t="e">
        <f t="shared" si="20"/>
        <v>#REF!</v>
      </c>
      <c r="AF30" s="271" t="e">
        <f t="shared" si="6"/>
        <v>#REF!</v>
      </c>
      <c r="AG30" s="271" t="e">
        <f t="shared" si="6"/>
        <v>#REF!</v>
      </c>
      <c r="AH30" s="271" t="e">
        <f t="shared" si="6"/>
        <v>#REF!</v>
      </c>
      <c r="AI30" s="272" t="e">
        <f t="shared" si="6"/>
        <v>#REF!</v>
      </c>
      <c r="AU30" s="239" t="str">
        <f>Sheet4!A616</f>
        <v>OPAVSO4B</v>
      </c>
      <c r="AV30" s="239" t="str">
        <f>Sheet4!B616</f>
        <v>FRS100 VALANCE WITH SCREW OPTION 4.8MM BLACK</v>
      </c>
      <c r="AW30" s="239">
        <f>Sheet4!C616</f>
        <v>0</v>
      </c>
      <c r="AX30" s="239">
        <f>Sheet4!D616</f>
        <v>0</v>
      </c>
      <c r="AY30" s="239"/>
      <c r="AZ30" s="239">
        <v>7.18</v>
      </c>
      <c r="BA30" s="239" t="s">
        <v>87</v>
      </c>
      <c r="BD30" s="1">
        <v>8.7799999999999994</v>
      </c>
      <c r="BE30" s="1">
        <f>BD30-AZ30</f>
        <v>1.5999999999999996</v>
      </c>
    </row>
    <row r="31" spans="1:61" ht="15" customHeight="1">
      <c r="B31" s="802"/>
      <c r="C31" s="184">
        <v>2200</v>
      </c>
      <c r="D31" s="276" t="e">
        <f>INT(((($F$7+$AP$7)+(D$22/1000*BO57)+((D$22+100)*($C31+400)/1000000*$F$8))*$C$21+$F$5)*$C$20)</f>
        <v>#REF!</v>
      </c>
      <c r="E31" s="276" t="e">
        <f t="shared" ref="E31:Q31" si="27">INT(((($F$7+$AP$7)+(E$22/1000*BP57)+((E$22+100)*($C31+400)/1000000*$F$8))*$C$21+$F$5)*$C$20)</f>
        <v>#REF!</v>
      </c>
      <c r="F31" s="276" t="e">
        <f t="shared" si="27"/>
        <v>#REF!</v>
      </c>
      <c r="G31" s="276" t="e">
        <f t="shared" si="27"/>
        <v>#REF!</v>
      </c>
      <c r="H31" s="276" t="e">
        <f t="shared" si="27"/>
        <v>#REF!</v>
      </c>
      <c r="I31" s="276" t="e">
        <f t="shared" si="27"/>
        <v>#REF!</v>
      </c>
      <c r="J31" s="276" t="e">
        <f t="shared" si="27"/>
        <v>#REF!</v>
      </c>
      <c r="K31" s="276" t="e">
        <f t="shared" si="27"/>
        <v>#REF!</v>
      </c>
      <c r="L31" s="285" t="e">
        <f t="shared" si="27"/>
        <v>#REF!</v>
      </c>
      <c r="M31" s="285" t="e">
        <f t="shared" si="27"/>
        <v>#REF!</v>
      </c>
      <c r="N31" s="285" t="e">
        <f t="shared" si="27"/>
        <v>#REF!</v>
      </c>
      <c r="O31" s="285" t="e">
        <f t="shared" si="27"/>
        <v>#REF!</v>
      </c>
      <c r="P31" s="275" t="e">
        <f t="shared" si="27"/>
        <v>#REF!</v>
      </c>
      <c r="Q31" s="275" t="e">
        <f t="shared" si="27"/>
        <v>#REF!</v>
      </c>
      <c r="R31" s="185">
        <f>(BD21-AP7)*1.8</f>
        <v>2.96136</v>
      </c>
      <c r="S31" s="185">
        <f>(BH21 -AP7)*1.8</f>
        <v>11.38536</v>
      </c>
      <c r="T31" s="185"/>
      <c r="U31" s="184">
        <v>2200</v>
      </c>
      <c r="V31" s="185" t="e">
        <f t="shared" si="19"/>
        <v>#REF!</v>
      </c>
      <c r="W31" s="185" t="e">
        <f t="shared" si="5"/>
        <v>#REF!</v>
      </c>
      <c r="X31" s="185" t="e">
        <f t="shared" si="5"/>
        <v>#REF!</v>
      </c>
      <c r="Y31" s="185" t="e">
        <f t="shared" si="5"/>
        <v>#REF!</v>
      </c>
      <c r="Z31" s="185" t="e">
        <f t="shared" si="5"/>
        <v>#REF!</v>
      </c>
      <c r="AA31" s="185" t="e">
        <f t="shared" si="5"/>
        <v>#REF!</v>
      </c>
      <c r="AB31" s="185" t="e">
        <f t="shared" si="5"/>
        <v>#REF!</v>
      </c>
      <c r="AC31" s="185" t="e">
        <f t="shared" si="5"/>
        <v>#REF!</v>
      </c>
      <c r="AD31" s="185" t="e">
        <f t="shared" si="5"/>
        <v>#REF!</v>
      </c>
      <c r="AE31" s="270" t="e">
        <f t="shared" si="20"/>
        <v>#REF!</v>
      </c>
      <c r="AF31" s="271" t="e">
        <f t="shared" si="6"/>
        <v>#REF!</v>
      </c>
      <c r="AG31" s="271" t="e">
        <f t="shared" si="6"/>
        <v>#REF!</v>
      </c>
      <c r="AH31" s="271" t="e">
        <f t="shared" si="6"/>
        <v>#REF!</v>
      </c>
      <c r="AI31" s="272" t="e">
        <f t="shared" si="6"/>
        <v>#REF!</v>
      </c>
      <c r="AV31" s="1" t="s">
        <v>88</v>
      </c>
      <c r="AZ31" s="1">
        <v>0.23</v>
      </c>
      <c r="BD31" s="239"/>
      <c r="BE31" s="239">
        <f>AZ31</f>
        <v>0.23</v>
      </c>
    </row>
    <row r="32" spans="1:61" ht="15" customHeight="1">
      <c r="B32" s="802"/>
      <c r="C32" s="184">
        <v>2400</v>
      </c>
      <c r="D32" s="276" t="e">
        <f>INT(((($F$7+$AP$7)+(D$22/1000*BO58)+((D$22+100)*($C32+400)/1000000*$F$8))*$C$21+$F$5)*$C$20)</f>
        <v>#REF!</v>
      </c>
      <c r="E32" s="276" t="e">
        <f t="shared" ref="E32:Q32" si="28">INT(((($F$7+$AP$7)+(E$22/1000*BP58)+((E$22+100)*($C32+400)/1000000*$F$8))*$C$21+$F$5)*$C$20)</f>
        <v>#REF!</v>
      </c>
      <c r="F32" s="276" t="e">
        <f t="shared" si="28"/>
        <v>#REF!</v>
      </c>
      <c r="G32" s="276" t="e">
        <f t="shared" si="28"/>
        <v>#REF!</v>
      </c>
      <c r="H32" s="276" t="e">
        <f t="shared" si="28"/>
        <v>#REF!</v>
      </c>
      <c r="I32" s="276" t="e">
        <f t="shared" si="28"/>
        <v>#REF!</v>
      </c>
      <c r="J32" s="276" t="e">
        <f t="shared" si="28"/>
        <v>#REF!</v>
      </c>
      <c r="K32" s="285" t="e">
        <f>INT(((($F$7+$AP$7)+(K$22/1000*BV58)+((K$22+100)*($C32+400)/1000000*$F$8))*$C$21+$F$5)*$C$20)</f>
        <v>#REF!</v>
      </c>
      <c r="L32" s="285" t="e">
        <f t="shared" si="28"/>
        <v>#REF!</v>
      </c>
      <c r="M32" s="285" t="e">
        <f t="shared" si="28"/>
        <v>#REF!</v>
      </c>
      <c r="N32" s="285" t="e">
        <f t="shared" si="28"/>
        <v>#REF!</v>
      </c>
      <c r="O32" s="285" t="e">
        <f t="shared" si="28"/>
        <v>#REF!</v>
      </c>
      <c r="P32" s="275" t="e">
        <f t="shared" si="28"/>
        <v>#REF!</v>
      </c>
      <c r="Q32" s="275" t="e">
        <f t="shared" si="28"/>
        <v>#REF!</v>
      </c>
      <c r="R32" s="185">
        <f>(BD21-AP7)*1.8</f>
        <v>2.96136</v>
      </c>
      <c r="S32" s="185">
        <f>(BH21 -AP7)*1.8</f>
        <v>11.38536</v>
      </c>
      <c r="T32" s="185"/>
      <c r="U32" s="184">
        <v>2400</v>
      </c>
      <c r="V32" s="185" t="e">
        <f t="shared" si="19"/>
        <v>#REF!</v>
      </c>
      <c r="W32" s="185" t="e">
        <f t="shared" si="5"/>
        <v>#REF!</v>
      </c>
      <c r="X32" s="185" t="e">
        <f t="shared" si="5"/>
        <v>#REF!</v>
      </c>
      <c r="Y32" s="185" t="e">
        <f t="shared" si="5"/>
        <v>#REF!</v>
      </c>
      <c r="Z32" s="185" t="e">
        <f t="shared" si="5"/>
        <v>#REF!</v>
      </c>
      <c r="AA32" s="185" t="e">
        <f t="shared" si="5"/>
        <v>#REF!</v>
      </c>
      <c r="AB32" s="185" t="e">
        <f t="shared" si="5"/>
        <v>#REF!</v>
      </c>
      <c r="AC32" s="185" t="e">
        <f t="shared" si="5"/>
        <v>#REF!</v>
      </c>
      <c r="AD32" s="185" t="e">
        <f t="shared" si="5"/>
        <v>#REF!</v>
      </c>
      <c r="AE32" s="270" t="e">
        <f t="shared" si="20"/>
        <v>#REF!</v>
      </c>
      <c r="AF32" s="271" t="e">
        <f t="shared" si="6"/>
        <v>#REF!</v>
      </c>
      <c r="AG32" s="271" t="e">
        <f t="shared" si="6"/>
        <v>#REF!</v>
      </c>
      <c r="AH32" s="271" t="e">
        <f t="shared" si="6"/>
        <v>#REF!</v>
      </c>
      <c r="AI32" s="272" t="e">
        <f t="shared" si="6"/>
        <v>#REF!</v>
      </c>
      <c r="AV32" s="1" t="s">
        <v>89</v>
      </c>
      <c r="AZ32" s="1">
        <v>1.05</v>
      </c>
      <c r="BE32" s="239">
        <f>AZ32</f>
        <v>1.05</v>
      </c>
    </row>
    <row r="33" spans="1:80" ht="15" customHeight="1">
      <c r="B33" s="802"/>
      <c r="C33" s="184">
        <v>2600</v>
      </c>
      <c r="D33" s="276" t="e">
        <f>INT(((($F$7+$AP$8)+(D$22/1000*BO59)+((D$22+100)*($C33+400)/1000000*$F$8))*$C$21+$F$5)*$C$20)</f>
        <v>#REF!</v>
      </c>
      <c r="E33" s="276" t="e">
        <f t="shared" ref="E33:Q33" si="29">INT(((($F$7+$AP$8)+(E$22/1000*BP59)+((E$22+100)*($C33+400)/1000000*$F$8))*$C$21+$F$5)*$C$20)</f>
        <v>#REF!</v>
      </c>
      <c r="F33" s="276" t="e">
        <f t="shared" si="29"/>
        <v>#REF!</v>
      </c>
      <c r="G33" s="276" t="e">
        <f t="shared" si="29"/>
        <v>#REF!</v>
      </c>
      <c r="H33" s="276" t="e">
        <f t="shared" si="29"/>
        <v>#REF!</v>
      </c>
      <c r="I33" s="276" t="e">
        <f t="shared" si="29"/>
        <v>#REF!</v>
      </c>
      <c r="J33" s="285" t="e">
        <f t="shared" si="29"/>
        <v>#REF!</v>
      </c>
      <c r="K33" s="285" t="e">
        <f t="shared" si="29"/>
        <v>#REF!</v>
      </c>
      <c r="L33" s="285" t="e">
        <f t="shared" si="29"/>
        <v>#REF!</v>
      </c>
      <c r="M33" s="285" t="e">
        <f t="shared" si="29"/>
        <v>#REF!</v>
      </c>
      <c r="N33" s="285" t="e">
        <f t="shared" si="29"/>
        <v>#REF!</v>
      </c>
      <c r="O33" s="285" t="e">
        <f t="shared" si="29"/>
        <v>#REF!</v>
      </c>
      <c r="P33" s="275" t="e">
        <f t="shared" si="29"/>
        <v>#REF!</v>
      </c>
      <c r="Q33" s="275" t="e">
        <f t="shared" si="29"/>
        <v>#REF!</v>
      </c>
      <c r="R33" s="185">
        <f>(BD22-AP8)*1.8</f>
        <v>3.4761600000000001</v>
      </c>
      <c r="S33" s="185">
        <f>(BH22 -AP8)*1.8</f>
        <v>13.952159999999999</v>
      </c>
      <c r="T33" s="185"/>
      <c r="U33" s="184">
        <v>2600</v>
      </c>
      <c r="V33" s="185" t="e">
        <f t="shared" si="19"/>
        <v>#REF!</v>
      </c>
      <c r="W33" s="185" t="e">
        <f t="shared" ref="W33:AD38" si="30">INT(((($F$7+$AP$2)+(W$22/1000*$F$15)+((W$22+100)*($C33+400)/1000000*$F$8))*$C$21+$F$5)*$C$20)</f>
        <v>#REF!</v>
      </c>
      <c r="X33" s="185" t="e">
        <f t="shared" si="30"/>
        <v>#REF!</v>
      </c>
      <c r="Y33" s="185" t="e">
        <f t="shared" si="30"/>
        <v>#REF!</v>
      </c>
      <c r="Z33" s="185" t="e">
        <f t="shared" si="30"/>
        <v>#REF!</v>
      </c>
      <c r="AA33" s="185" t="e">
        <f t="shared" si="30"/>
        <v>#REF!</v>
      </c>
      <c r="AB33" s="185" t="e">
        <f t="shared" si="30"/>
        <v>#REF!</v>
      </c>
      <c r="AC33" s="185" t="e">
        <f t="shared" si="30"/>
        <v>#REF!</v>
      </c>
      <c r="AD33" s="185" t="e">
        <f t="shared" si="30"/>
        <v>#REF!</v>
      </c>
      <c r="AE33" s="270" t="e">
        <f t="shared" si="20"/>
        <v>#REF!</v>
      </c>
      <c r="AF33" s="271" t="e">
        <f t="shared" si="6"/>
        <v>#REF!</v>
      </c>
      <c r="AG33" s="271" t="e">
        <f t="shared" si="6"/>
        <v>#REF!</v>
      </c>
      <c r="AH33" s="271" t="e">
        <f t="shared" si="6"/>
        <v>#REF!</v>
      </c>
      <c r="AI33" s="272" t="e">
        <f t="shared" si="6"/>
        <v>#REF!</v>
      </c>
      <c r="AZ33" s="1">
        <f>SUM(AZ30:AZ32)</f>
        <v>8.4600000000000009</v>
      </c>
      <c r="BE33" s="1">
        <f>SUM(BE30:BE32)</f>
        <v>2.88</v>
      </c>
    </row>
    <row r="34" spans="1:80" ht="15" customHeight="1">
      <c r="B34" s="802"/>
      <c r="C34" s="184">
        <v>2800</v>
      </c>
      <c r="D34" s="276" t="e">
        <f>INT(((($F$7+$AP$9)+(D$22/1000*BO60)+((D$22+100)*($C34+400)/1000000*$F$8))*$C$21+$F$5)*$C$20)</f>
        <v>#REF!</v>
      </c>
      <c r="E34" s="276" t="e">
        <f t="shared" ref="E34:Q34" si="31">INT(((($F$7+$AP$9)+(E$22/1000*BP60)+((E$22+100)*($C34+400)/1000000*$F$8))*$C$21+$F$5)*$C$20)</f>
        <v>#REF!</v>
      </c>
      <c r="F34" s="276" t="e">
        <f t="shared" si="31"/>
        <v>#REF!</v>
      </c>
      <c r="G34" s="276" t="e">
        <f t="shared" si="31"/>
        <v>#REF!</v>
      </c>
      <c r="H34" s="276" t="e">
        <f t="shared" si="31"/>
        <v>#REF!</v>
      </c>
      <c r="I34" s="285" t="e">
        <f t="shared" si="31"/>
        <v>#REF!</v>
      </c>
      <c r="J34" s="285" t="e">
        <f t="shared" si="31"/>
        <v>#REF!</v>
      </c>
      <c r="K34" s="285" t="e">
        <f t="shared" si="31"/>
        <v>#REF!</v>
      </c>
      <c r="L34" s="285" t="e">
        <f t="shared" si="31"/>
        <v>#REF!</v>
      </c>
      <c r="M34" s="285" t="e">
        <f t="shared" si="31"/>
        <v>#REF!</v>
      </c>
      <c r="N34" s="285" t="e">
        <f t="shared" si="31"/>
        <v>#REF!</v>
      </c>
      <c r="O34" s="285" t="e">
        <f t="shared" si="31"/>
        <v>#REF!</v>
      </c>
      <c r="P34" s="275" t="e">
        <f t="shared" si="31"/>
        <v>#REF!</v>
      </c>
      <c r="Q34" s="275" t="e">
        <f t="shared" si="31"/>
        <v>#REF!</v>
      </c>
      <c r="R34" s="185">
        <f>((BD23*2.3)+5)-AP9</f>
        <v>5.0277999999999992</v>
      </c>
      <c r="S34" s="185">
        <f>((BH23*2.3)+10)-AP9</f>
        <v>13.845799999999999</v>
      </c>
      <c r="T34" s="185"/>
      <c r="U34" s="184">
        <v>2800</v>
      </c>
      <c r="V34" s="185" t="e">
        <f t="shared" si="19"/>
        <v>#REF!</v>
      </c>
      <c r="W34" s="185" t="e">
        <f t="shared" si="30"/>
        <v>#REF!</v>
      </c>
      <c r="X34" s="185" t="e">
        <f t="shared" si="30"/>
        <v>#REF!</v>
      </c>
      <c r="Y34" s="185" t="e">
        <f t="shared" si="30"/>
        <v>#REF!</v>
      </c>
      <c r="Z34" s="185" t="e">
        <f t="shared" si="30"/>
        <v>#REF!</v>
      </c>
      <c r="AA34" s="185" t="e">
        <f t="shared" si="30"/>
        <v>#REF!</v>
      </c>
      <c r="AB34" s="185" t="e">
        <f t="shared" si="30"/>
        <v>#REF!</v>
      </c>
      <c r="AC34" s="185" t="e">
        <f t="shared" si="30"/>
        <v>#REF!</v>
      </c>
      <c r="AD34" s="186" t="e">
        <f t="shared" si="30"/>
        <v>#REF!</v>
      </c>
      <c r="AE34" s="270" t="e">
        <f t="shared" si="20"/>
        <v>#REF!</v>
      </c>
      <c r="AF34" s="271" t="e">
        <f t="shared" si="6"/>
        <v>#REF!</v>
      </c>
      <c r="AG34" s="271" t="e">
        <f t="shared" si="6"/>
        <v>#REF!</v>
      </c>
      <c r="AH34" s="271" t="e">
        <f t="shared" si="6"/>
        <v>#REF!</v>
      </c>
      <c r="AI34" s="272" t="e">
        <f t="shared" si="6"/>
        <v>#REF!</v>
      </c>
      <c r="AU34" s="239" t="str">
        <f>Sheet4!A619</f>
        <v>OPASLCSB</v>
      </c>
      <c r="AV34" s="239" t="str">
        <f>Sheet4!B619</f>
        <v>FRS100 SNAP LOCK CENTRE SUPPORT BRACKET ZINC</v>
      </c>
      <c r="AW34" s="239">
        <f>Sheet4!C619</f>
        <v>0</v>
      </c>
      <c r="AX34" s="239">
        <v>1</v>
      </c>
      <c r="AY34" s="239">
        <v>1.99</v>
      </c>
      <c r="AZ34" s="239"/>
      <c r="BA34" s="239">
        <f>AX34*AY34</f>
        <v>1.99</v>
      </c>
    </row>
    <row r="35" spans="1:80" ht="15" customHeight="1">
      <c r="B35" s="802"/>
      <c r="C35" s="184">
        <v>3000</v>
      </c>
      <c r="D35" s="276" t="e">
        <f>INT(((($F$7+$AP$9)+(D$22/1000*BO61)+((D$22+100)*($C35+400)/1000000*$F$8))*$C$21+$F$5)*$C$20)</f>
        <v>#REF!</v>
      </c>
      <c r="E35" s="276" t="e">
        <f t="shared" si="7"/>
        <v>#REF!</v>
      </c>
      <c r="F35" s="276" t="e">
        <f t="shared" si="8"/>
        <v>#REF!</v>
      </c>
      <c r="G35" s="276" t="e">
        <f t="shared" si="24"/>
        <v>#REF!</v>
      </c>
      <c r="H35" s="276" t="e">
        <f t="shared" si="9"/>
        <v>#REF!</v>
      </c>
      <c r="I35" s="285" t="e">
        <f t="shared" si="10"/>
        <v>#REF!</v>
      </c>
      <c r="J35" s="285" t="e">
        <f t="shared" si="11"/>
        <v>#REF!</v>
      </c>
      <c r="K35" s="285" t="e">
        <f t="shared" si="12"/>
        <v>#REF!</v>
      </c>
      <c r="L35" s="285" t="e">
        <f t="shared" si="13"/>
        <v>#REF!</v>
      </c>
      <c r="M35" s="285" t="e">
        <f t="shared" si="14"/>
        <v>#REF!</v>
      </c>
      <c r="N35" s="285" t="e">
        <f t="shared" si="15"/>
        <v>#REF!</v>
      </c>
      <c r="O35" s="275" t="e">
        <f t="shared" si="16"/>
        <v>#REF!</v>
      </c>
      <c r="P35" s="275" t="e">
        <f t="shared" si="17"/>
        <v>#REF!</v>
      </c>
      <c r="Q35" s="275" t="e">
        <f t="shared" si="18"/>
        <v>#REF!</v>
      </c>
      <c r="R35" s="185">
        <f>((BD23*2.3)+5)-AP9</f>
        <v>5.0277999999999992</v>
      </c>
      <c r="S35" s="185">
        <f>((BH23*2.3)+10)-AP9</f>
        <v>13.845799999999999</v>
      </c>
      <c r="T35" s="185"/>
      <c r="U35" s="184">
        <v>3000</v>
      </c>
      <c r="V35" s="185" t="e">
        <f t="shared" si="19"/>
        <v>#REF!</v>
      </c>
      <c r="W35" s="185" t="e">
        <f t="shared" si="30"/>
        <v>#REF!</v>
      </c>
      <c r="X35" s="185" t="e">
        <f t="shared" si="30"/>
        <v>#REF!</v>
      </c>
      <c r="Y35" s="185" t="e">
        <f t="shared" si="30"/>
        <v>#REF!</v>
      </c>
      <c r="Z35" s="185" t="e">
        <f t="shared" si="30"/>
        <v>#REF!</v>
      </c>
      <c r="AA35" s="185" t="e">
        <f t="shared" si="30"/>
        <v>#REF!</v>
      </c>
      <c r="AB35" s="185" t="e">
        <f t="shared" si="30"/>
        <v>#REF!</v>
      </c>
      <c r="AC35" s="185" t="e">
        <f t="shared" si="30"/>
        <v>#REF!</v>
      </c>
      <c r="AD35" s="186" t="e">
        <f t="shared" si="30"/>
        <v>#REF!</v>
      </c>
      <c r="AE35" s="270" t="e">
        <f t="shared" si="20"/>
        <v>#REF!</v>
      </c>
      <c r="AF35" s="271" t="e">
        <f t="shared" si="6"/>
        <v>#REF!</v>
      </c>
      <c r="AG35" s="271" t="e">
        <f t="shared" si="6"/>
        <v>#REF!</v>
      </c>
      <c r="AH35" s="271" t="e">
        <f t="shared" si="6"/>
        <v>#REF!</v>
      </c>
      <c r="AI35" s="272" t="e">
        <f t="shared" si="6"/>
        <v>#REF!</v>
      </c>
      <c r="AU35" s="239" t="str">
        <f>Sheet4!A620</f>
        <v>OPACSBZ</v>
      </c>
      <c r="AV35" s="239" t="str">
        <f>Sheet4!B620</f>
        <v>FRS100 CENTRE SUPPORT BRACKET ZINC</v>
      </c>
      <c r="AW35" s="239">
        <f>Sheet4!C620</f>
        <v>0</v>
      </c>
      <c r="AX35" s="239">
        <v>1</v>
      </c>
      <c r="AY35" s="239">
        <v>1.56</v>
      </c>
      <c r="AZ35" s="239"/>
      <c r="BA35" s="239">
        <f t="shared" ref="BA35:BA37" si="32">AX35*AY35</f>
        <v>1.56</v>
      </c>
      <c r="BD35" s="239"/>
      <c r="BE35" s="239"/>
    </row>
    <row r="36" spans="1:80" ht="15" customHeight="1">
      <c r="A36" s="54">
        <v>2500</v>
      </c>
      <c r="B36" s="802"/>
      <c r="C36" s="184">
        <v>3200</v>
      </c>
      <c r="D36" s="276" t="e">
        <f>INT(((($F$7+$AP$10)+(D$22/1000*BO62)+((D$22+100)*($C36+400)/1000000*$F$8))*$C$21+$F$5)*$C$20)</f>
        <v>#REF!</v>
      </c>
      <c r="E36" s="276" t="e">
        <f t="shared" ref="E36:Q36" si="33">INT(((($F$7+$AP$10)+(E$22/1000*BP62)+((E$22+100)*($C36+400)/1000000*$F$8))*$C$21+$F$5)*$C$20)</f>
        <v>#REF!</v>
      </c>
      <c r="F36" s="276" t="e">
        <f t="shared" si="33"/>
        <v>#REF!</v>
      </c>
      <c r="G36" s="276" t="e">
        <f t="shared" si="33"/>
        <v>#REF!</v>
      </c>
      <c r="H36" s="276" t="e">
        <f t="shared" si="33"/>
        <v>#REF!</v>
      </c>
      <c r="I36" s="285" t="e">
        <f t="shared" si="33"/>
        <v>#REF!</v>
      </c>
      <c r="J36" s="285" t="e">
        <f t="shared" si="33"/>
        <v>#REF!</v>
      </c>
      <c r="K36" s="285" t="e">
        <f t="shared" si="33"/>
        <v>#REF!</v>
      </c>
      <c r="L36" s="285" t="e">
        <f t="shared" si="33"/>
        <v>#REF!</v>
      </c>
      <c r="M36" s="285" t="e">
        <f t="shared" si="33"/>
        <v>#REF!</v>
      </c>
      <c r="N36" s="285" t="e">
        <f t="shared" si="33"/>
        <v>#REF!</v>
      </c>
      <c r="O36" s="275" t="e">
        <f t="shared" si="33"/>
        <v>#REF!</v>
      </c>
      <c r="P36" s="275" t="e">
        <f t="shared" si="33"/>
        <v>#REF!</v>
      </c>
      <c r="Q36" s="275" t="e">
        <f t="shared" si="33"/>
        <v>#REF!</v>
      </c>
      <c r="R36" s="185">
        <f>((BD23*2.5)+5)-AP10</f>
        <v>4.8849999999999998</v>
      </c>
      <c r="S36" s="185">
        <f>((BH23*2.5)+10)-AP10</f>
        <v>14.035000000000002</v>
      </c>
      <c r="T36" s="185"/>
      <c r="U36" s="184">
        <v>3200</v>
      </c>
      <c r="V36" s="185" t="e">
        <f t="shared" si="19"/>
        <v>#REF!</v>
      </c>
      <c r="W36" s="185" t="e">
        <f t="shared" si="30"/>
        <v>#REF!</v>
      </c>
      <c r="X36" s="185" t="e">
        <f t="shared" si="30"/>
        <v>#REF!</v>
      </c>
      <c r="Y36" s="185" t="e">
        <f t="shared" si="30"/>
        <v>#REF!</v>
      </c>
      <c r="Z36" s="185" t="e">
        <f t="shared" si="30"/>
        <v>#REF!</v>
      </c>
      <c r="AA36" s="185" t="e">
        <f t="shared" si="30"/>
        <v>#REF!</v>
      </c>
      <c r="AB36" s="185" t="e">
        <f t="shared" si="30"/>
        <v>#REF!</v>
      </c>
      <c r="AC36" s="186" t="e">
        <f t="shared" si="30"/>
        <v>#REF!</v>
      </c>
      <c r="AD36" s="186" t="e">
        <f t="shared" si="30"/>
        <v>#REF!</v>
      </c>
      <c r="AE36" s="270" t="e">
        <f t="shared" si="20"/>
        <v>#REF!</v>
      </c>
      <c r="AF36" s="271" t="e">
        <f t="shared" si="6"/>
        <v>#REF!</v>
      </c>
      <c r="AG36" s="271" t="e">
        <f t="shared" si="6"/>
        <v>#REF!</v>
      </c>
      <c r="AH36" s="271" t="e">
        <f t="shared" si="6"/>
        <v>#REF!</v>
      </c>
      <c r="AI36" s="272" t="e">
        <f t="shared" si="6"/>
        <v>#REF!</v>
      </c>
      <c r="AU36" s="239" t="str">
        <f>Sheet4!A621</f>
        <v>OPAVEB</v>
      </c>
      <c r="AV36" s="239" t="str">
        <f>Sheet4!B621</f>
        <v>FRS100 VALANCE END CapsS BLACK</v>
      </c>
      <c r="AW36" s="239">
        <f>Sheet4!C621</f>
        <v>0</v>
      </c>
      <c r="AX36" s="239">
        <v>1</v>
      </c>
      <c r="AY36" s="239">
        <v>2.14</v>
      </c>
      <c r="AZ36" s="239"/>
      <c r="BA36" s="239">
        <f t="shared" si="32"/>
        <v>2.14</v>
      </c>
      <c r="BD36" s="239"/>
      <c r="BE36" s="239"/>
    </row>
    <row r="37" spans="1:80" ht="14.1" customHeight="1">
      <c r="A37" s="54">
        <v>2500</v>
      </c>
      <c r="B37" s="802"/>
      <c r="C37" s="184">
        <v>3400</v>
      </c>
      <c r="D37" s="276" t="e">
        <f>INT(((($F$7+$AP$10)+(D$22/1000*BO63)+((D$22+100)*($C37+400)/1000000*$F$8))*$C$21+$F$5)*$C$20)</f>
        <v>#REF!</v>
      </c>
      <c r="E37" s="276" t="e">
        <f t="shared" ref="E37:Q37" si="34">INT(((($F$7+$AP$10)+(E$22/1000*BP63)+((E$22+100)*($C37+400)/1000000*$F$8))*$C$21+$F$5)*$C$20)</f>
        <v>#REF!</v>
      </c>
      <c r="F37" s="276" t="e">
        <f t="shared" si="34"/>
        <v>#REF!</v>
      </c>
      <c r="G37" s="276" t="e">
        <f t="shared" si="34"/>
        <v>#REF!</v>
      </c>
      <c r="H37" s="276" t="e">
        <f t="shared" si="34"/>
        <v>#REF!</v>
      </c>
      <c r="I37" s="285" t="e">
        <f t="shared" si="34"/>
        <v>#REF!</v>
      </c>
      <c r="J37" s="285" t="e">
        <f t="shared" si="34"/>
        <v>#REF!</v>
      </c>
      <c r="K37" s="285" t="e">
        <f t="shared" si="34"/>
        <v>#REF!</v>
      </c>
      <c r="L37" s="285" t="e">
        <f t="shared" si="34"/>
        <v>#REF!</v>
      </c>
      <c r="M37" s="285" t="e">
        <f t="shared" si="34"/>
        <v>#REF!</v>
      </c>
      <c r="N37" s="285" t="e">
        <f t="shared" si="34"/>
        <v>#REF!</v>
      </c>
      <c r="O37" s="275" t="e">
        <f t="shared" si="34"/>
        <v>#REF!</v>
      </c>
      <c r="P37" s="275" t="e">
        <f t="shared" si="34"/>
        <v>#REF!</v>
      </c>
      <c r="Q37" s="275" t="e">
        <f t="shared" si="34"/>
        <v>#REF!</v>
      </c>
      <c r="R37" s="185">
        <f>((BD23*2.5)+5)-AP10</f>
        <v>4.8849999999999998</v>
      </c>
      <c r="S37" s="185">
        <f>((BH23*2.5)+10)-AP10</f>
        <v>14.035000000000002</v>
      </c>
      <c r="T37" s="185"/>
      <c r="U37" s="184">
        <v>3400</v>
      </c>
      <c r="V37" s="185" t="e">
        <f t="shared" si="19"/>
        <v>#REF!</v>
      </c>
      <c r="W37" s="185" t="e">
        <f t="shared" si="30"/>
        <v>#REF!</v>
      </c>
      <c r="X37" s="185" t="e">
        <f t="shared" si="30"/>
        <v>#REF!</v>
      </c>
      <c r="Y37" s="185" t="e">
        <f t="shared" si="30"/>
        <v>#REF!</v>
      </c>
      <c r="Z37" s="185" t="e">
        <f t="shared" si="30"/>
        <v>#REF!</v>
      </c>
      <c r="AA37" s="185" t="e">
        <f t="shared" si="30"/>
        <v>#REF!</v>
      </c>
      <c r="AB37" s="185" t="e">
        <f t="shared" si="30"/>
        <v>#REF!</v>
      </c>
      <c r="AC37" s="186" t="e">
        <f t="shared" si="30"/>
        <v>#REF!</v>
      </c>
      <c r="AD37" s="186" t="e">
        <f t="shared" si="30"/>
        <v>#REF!</v>
      </c>
      <c r="AE37" s="270" t="e">
        <f t="shared" si="20"/>
        <v>#REF!</v>
      </c>
      <c r="AF37" s="271" t="e">
        <f t="shared" si="6"/>
        <v>#REF!</v>
      </c>
      <c r="AG37" s="271" t="e">
        <f t="shared" si="6"/>
        <v>#REF!</v>
      </c>
      <c r="AH37" s="271" t="e">
        <f t="shared" si="6"/>
        <v>#REF!</v>
      </c>
      <c r="AI37" s="272" t="e">
        <f t="shared" si="6"/>
        <v>#REF!</v>
      </c>
      <c r="AU37" s="239" t="str">
        <f>Sheet4!A626</f>
        <v>OPAEPSZ</v>
      </c>
      <c r="AV37" s="239" t="str">
        <f>Sheet4!B626</f>
        <v>FRS100 END PLATE SET ZINC</v>
      </c>
      <c r="AW37" s="239">
        <f>Sheet4!C626</f>
        <v>0</v>
      </c>
      <c r="AX37" s="239">
        <v>1</v>
      </c>
      <c r="AY37" s="239">
        <v>2.29</v>
      </c>
      <c r="AZ37" s="239"/>
      <c r="BA37" s="239">
        <f t="shared" si="32"/>
        <v>2.29</v>
      </c>
      <c r="BD37" s="239"/>
      <c r="BE37" s="239"/>
    </row>
    <row r="38" spans="1:80" ht="14.1" customHeight="1" thickBot="1">
      <c r="A38" s="54">
        <v>2750</v>
      </c>
      <c r="B38" s="802"/>
      <c r="C38" s="264">
        <v>3600</v>
      </c>
      <c r="D38" s="285" t="e">
        <f>INT(((($F$7+$AP$11)+(D$22/1000*BO64)+((D$22+100)*($C38+400)/1000000*$F$8))*$C$21+$F$5)*$C$20)</f>
        <v>#REF!</v>
      </c>
      <c r="E38" s="285" t="e">
        <f t="shared" ref="E38:Q38" si="35">INT(((($F$7+$AP$11)+(E$22/1000*BP64)+((E$22+100)*($C38+400)/1000000*$F$8))*$C$21+$F$5)*$C$20)</f>
        <v>#REF!</v>
      </c>
      <c r="F38" s="285" t="e">
        <f>INT(((($F$7+$AP$11)+(F$22/1000*BQ64)+((F$22+100)*($C38+400)/1000000*$F$8))*$C$21+$F$5)*$C$20)</f>
        <v>#REF!</v>
      </c>
      <c r="G38" s="285" t="e">
        <f t="shared" si="35"/>
        <v>#REF!</v>
      </c>
      <c r="H38" s="285" t="e">
        <f t="shared" si="35"/>
        <v>#REF!</v>
      </c>
      <c r="I38" s="285" t="e">
        <f t="shared" si="35"/>
        <v>#REF!</v>
      </c>
      <c r="J38" s="285" t="e">
        <f t="shared" si="35"/>
        <v>#REF!</v>
      </c>
      <c r="K38" s="285" t="e">
        <f t="shared" si="35"/>
        <v>#REF!</v>
      </c>
      <c r="L38" s="285" t="e">
        <f t="shared" si="35"/>
        <v>#REF!</v>
      </c>
      <c r="M38" s="285" t="e">
        <f t="shared" si="35"/>
        <v>#REF!</v>
      </c>
      <c r="N38" s="285" t="e">
        <f t="shared" si="35"/>
        <v>#REF!</v>
      </c>
      <c r="O38" s="275" t="e">
        <f t="shared" si="35"/>
        <v>#REF!</v>
      </c>
      <c r="P38" s="275" t="e">
        <f t="shared" si="35"/>
        <v>#REF!</v>
      </c>
      <c r="Q38" s="275" t="e">
        <f t="shared" si="35"/>
        <v>#REF!</v>
      </c>
      <c r="R38" s="185">
        <f>((BD23*2.8)+5)-AP11</f>
        <v>4.7539999999999996</v>
      </c>
      <c r="S38" s="185">
        <f>((BH23*2.8)+10)-AP11</f>
        <v>14.401999999999999</v>
      </c>
      <c r="T38" s="185"/>
      <c r="U38" s="264">
        <v>3600</v>
      </c>
      <c r="V38" s="185" t="e">
        <f t="shared" si="19"/>
        <v>#REF!</v>
      </c>
      <c r="W38" s="185" t="e">
        <f t="shared" si="30"/>
        <v>#REF!</v>
      </c>
      <c r="X38" s="185" t="e">
        <f t="shared" si="30"/>
        <v>#REF!</v>
      </c>
      <c r="Y38" s="185" t="e">
        <f t="shared" si="30"/>
        <v>#REF!</v>
      </c>
      <c r="Z38" s="185" t="e">
        <f t="shared" si="30"/>
        <v>#REF!</v>
      </c>
      <c r="AA38" s="185" t="e">
        <f t="shared" si="30"/>
        <v>#REF!</v>
      </c>
      <c r="AB38" s="186" t="e">
        <f t="shared" si="30"/>
        <v>#REF!</v>
      </c>
      <c r="AC38" s="186" t="e">
        <f t="shared" si="30"/>
        <v>#REF!</v>
      </c>
      <c r="AD38" s="186" t="e">
        <f t="shared" si="30"/>
        <v>#REF!</v>
      </c>
      <c r="AE38" s="297" t="e">
        <f t="shared" si="20"/>
        <v>#REF!</v>
      </c>
      <c r="AF38" s="296" t="e">
        <f t="shared" si="6"/>
        <v>#REF!</v>
      </c>
      <c r="AG38" s="296" t="e">
        <f t="shared" si="6"/>
        <v>#REF!</v>
      </c>
      <c r="AH38" s="296" t="e">
        <f t="shared" si="6"/>
        <v>#REF!</v>
      </c>
      <c r="AI38" s="298" t="e">
        <f t="shared" si="6"/>
        <v>#REF!</v>
      </c>
      <c r="BA38" s="1">
        <f>SUM(BA34:BA37)</f>
        <v>7.9799999999999995</v>
      </c>
      <c r="BD38" s="239"/>
      <c r="BE38" s="239"/>
    </row>
    <row r="39" spans="1:80" ht="14.1" customHeight="1" thickTop="1">
      <c r="A39" s="54">
        <v>2750</v>
      </c>
      <c r="B39" s="802"/>
      <c r="C39" s="689">
        <v>3800</v>
      </c>
      <c r="D39" s="690" t="e">
        <f>INT(((($F$7+$AP$11)+(D$22/1000*BO65)+((D$22+100)*($C39+400)/1000000*$F$8))*$C$21+$F$5)*$C$20)</f>
        <v>#REF!</v>
      </c>
      <c r="E39" s="690" t="e">
        <f t="shared" ref="E39:Q39" si="36">INT(((($F$7+$AP$11)+(E$22/1000*BP65)+((E$22+100)*($C39+400)/1000000*$F$8))*$C$21+$F$5)*$C$20)</f>
        <v>#REF!</v>
      </c>
      <c r="F39" s="690" t="e">
        <f t="shared" si="36"/>
        <v>#REF!</v>
      </c>
      <c r="G39" s="690" t="e">
        <f t="shared" si="36"/>
        <v>#REF!</v>
      </c>
      <c r="H39" s="690" t="e">
        <f t="shared" si="36"/>
        <v>#REF!</v>
      </c>
      <c r="I39" s="690" t="e">
        <f t="shared" si="36"/>
        <v>#REF!</v>
      </c>
      <c r="J39" s="690" t="e">
        <f t="shared" si="36"/>
        <v>#REF!</v>
      </c>
      <c r="K39" s="690" t="e">
        <f t="shared" si="36"/>
        <v>#REF!</v>
      </c>
      <c r="L39" s="690" t="e">
        <f t="shared" si="36"/>
        <v>#REF!</v>
      </c>
      <c r="M39" s="690" t="e">
        <f t="shared" si="36"/>
        <v>#REF!</v>
      </c>
      <c r="N39" s="690" t="e">
        <f t="shared" si="36"/>
        <v>#REF!</v>
      </c>
      <c r="O39" s="691" t="e">
        <f t="shared" si="36"/>
        <v>#REF!</v>
      </c>
      <c r="P39" s="691" t="e">
        <f t="shared" si="36"/>
        <v>#REF!</v>
      </c>
      <c r="Q39" s="691" t="e">
        <f t="shared" si="36"/>
        <v>#REF!</v>
      </c>
      <c r="R39" s="185">
        <f>((BD23*2.8)+5)-AP11</f>
        <v>4.7539999999999996</v>
      </c>
      <c r="S39" s="185">
        <f>((BH23*2.8)+10)-AP11</f>
        <v>14.401999999999999</v>
      </c>
      <c r="T39" s="185"/>
      <c r="U39" s="293">
        <v>3800</v>
      </c>
      <c r="V39" s="299" t="e">
        <f t="shared" ref="V39:AD40" si="37">INT((((($F$7+$AP$2)+(V$22/1000*$F$15)+((V$22+100)*($C39+400)/1000000*$F$8))*$C$21+$F$5)*$C$20)+$AK$17)</f>
        <v>#REF!</v>
      </c>
      <c r="W39" s="299" t="e">
        <f t="shared" si="37"/>
        <v>#REF!</v>
      </c>
      <c r="X39" s="299" t="e">
        <f t="shared" si="37"/>
        <v>#REF!</v>
      </c>
      <c r="Y39" s="299" t="e">
        <f t="shared" si="37"/>
        <v>#REF!</v>
      </c>
      <c r="Z39" s="299" t="e">
        <f t="shared" si="37"/>
        <v>#REF!</v>
      </c>
      <c r="AA39" s="299" t="e">
        <f t="shared" si="37"/>
        <v>#REF!</v>
      </c>
      <c r="AB39" s="299" t="e">
        <f t="shared" si="37"/>
        <v>#REF!</v>
      </c>
      <c r="AC39" s="299" t="e">
        <f t="shared" si="37"/>
        <v>#REF!</v>
      </c>
      <c r="AD39" s="299" t="e">
        <f t="shared" si="37"/>
        <v>#REF!</v>
      </c>
      <c r="AE39" s="294" t="e">
        <f t="shared" ref="AE39:AI40" si="38">INT((((($F$7+$AP$2)+(AE$22/1000*$F$16)+((AE$22+100)*($C39+400)/1000000*$F$8))*$C$21+$F$5)*$C$20)+$AK$17)</f>
        <v>#REF!</v>
      </c>
      <c r="AF39" s="294" t="e">
        <f t="shared" si="38"/>
        <v>#REF!</v>
      </c>
      <c r="AG39" s="294" t="e">
        <f t="shared" si="38"/>
        <v>#REF!</v>
      </c>
      <c r="AH39" s="294" t="e">
        <f t="shared" si="38"/>
        <v>#REF!</v>
      </c>
      <c r="AI39" s="294" t="e">
        <f t="shared" si="38"/>
        <v>#REF!</v>
      </c>
    </row>
    <row r="40" spans="1:80" ht="14.1" customHeight="1" thickBot="1">
      <c r="A40" s="54">
        <v>3000</v>
      </c>
      <c r="B40" s="802"/>
      <c r="C40" s="692">
        <v>4000</v>
      </c>
      <c r="D40" s="285" t="e">
        <f>INT(((($F$7+$AP$11)+(D$22/1000*BO66)+((D$22+100)*($C40+400)/1000000*$F$8))*$C$21+$F$5)*$C$20)</f>
        <v>#REF!</v>
      </c>
      <c r="E40" s="285" t="e">
        <f t="shared" ref="E40:Q40" si="39">INT(((($F$7+$AP$11)+(E$22/1000*BP66)+((E$22+100)*($C40+400)/1000000*$F$8))*$C$21+$F$5)*$C$20)</f>
        <v>#REF!</v>
      </c>
      <c r="F40" s="285" t="e">
        <f t="shared" si="39"/>
        <v>#REF!</v>
      </c>
      <c r="G40" s="285" t="e">
        <f t="shared" si="39"/>
        <v>#REF!</v>
      </c>
      <c r="H40" s="285" t="e">
        <f t="shared" si="39"/>
        <v>#REF!</v>
      </c>
      <c r="I40" s="285" t="e">
        <f t="shared" si="39"/>
        <v>#REF!</v>
      </c>
      <c r="J40" s="285" t="e">
        <f t="shared" si="39"/>
        <v>#REF!</v>
      </c>
      <c r="K40" s="285" t="e">
        <f t="shared" si="39"/>
        <v>#REF!</v>
      </c>
      <c r="L40" s="285" t="e">
        <f t="shared" si="39"/>
        <v>#REF!</v>
      </c>
      <c r="M40" s="285" t="e">
        <f t="shared" si="39"/>
        <v>#REF!</v>
      </c>
      <c r="N40" s="285" t="e">
        <f t="shared" si="39"/>
        <v>#REF!</v>
      </c>
      <c r="O40" s="275" t="e">
        <f t="shared" si="39"/>
        <v>#REF!</v>
      </c>
      <c r="P40" s="275" t="e">
        <f t="shared" si="39"/>
        <v>#REF!</v>
      </c>
      <c r="Q40" s="275" t="e">
        <f t="shared" si="39"/>
        <v>#REF!</v>
      </c>
      <c r="R40" s="185"/>
      <c r="S40" s="185"/>
      <c r="T40" s="185"/>
      <c r="U40" s="295">
        <v>4000</v>
      </c>
      <c r="V40" s="300" t="e">
        <f t="shared" si="37"/>
        <v>#REF!</v>
      </c>
      <c r="W40" s="300" t="e">
        <f t="shared" si="37"/>
        <v>#REF!</v>
      </c>
      <c r="X40" s="300" t="e">
        <f t="shared" si="37"/>
        <v>#REF!</v>
      </c>
      <c r="Y40" s="300" t="e">
        <f t="shared" si="37"/>
        <v>#REF!</v>
      </c>
      <c r="Z40" s="300" t="e">
        <f t="shared" si="37"/>
        <v>#REF!</v>
      </c>
      <c r="AA40" s="300" t="e">
        <f t="shared" si="37"/>
        <v>#REF!</v>
      </c>
      <c r="AB40" s="300" t="e">
        <f t="shared" si="37"/>
        <v>#REF!</v>
      </c>
      <c r="AC40" s="300" t="e">
        <f t="shared" si="37"/>
        <v>#REF!</v>
      </c>
      <c r="AD40" s="300" t="e">
        <f t="shared" si="37"/>
        <v>#REF!</v>
      </c>
      <c r="AE40" s="271" t="e">
        <f t="shared" si="38"/>
        <v>#REF!</v>
      </c>
      <c r="AF40" s="271" t="e">
        <f t="shared" si="38"/>
        <v>#REF!</v>
      </c>
      <c r="AG40" s="271" t="e">
        <f t="shared" si="38"/>
        <v>#REF!</v>
      </c>
      <c r="AH40" s="271" t="e">
        <f t="shared" si="38"/>
        <v>#REF!</v>
      </c>
      <c r="AI40" s="271" t="e">
        <f t="shared" si="38"/>
        <v>#REF!</v>
      </c>
    </row>
    <row r="41" spans="1:80" ht="32.1" customHeight="1" thickTop="1" thickBot="1">
      <c r="A41" s="54"/>
      <c r="B41" s="79"/>
      <c r="C41" s="834" t="s">
        <v>925</v>
      </c>
      <c r="D41" s="835"/>
      <c r="E41" s="835"/>
      <c r="F41" s="835"/>
      <c r="G41" s="835"/>
      <c r="H41" s="836"/>
      <c r="I41" s="837" t="s">
        <v>90</v>
      </c>
      <c r="J41" s="838"/>
      <c r="K41" s="838"/>
      <c r="L41" s="839"/>
      <c r="M41" s="840" t="s">
        <v>91</v>
      </c>
      <c r="N41" s="841"/>
      <c r="O41" s="841"/>
      <c r="P41" s="841"/>
      <c r="Q41" s="842"/>
      <c r="R41" s="190"/>
      <c r="S41" s="190"/>
      <c r="T41" s="190"/>
      <c r="U41" s="190"/>
      <c r="AV41" s="1" t="s">
        <v>92</v>
      </c>
    </row>
    <row r="42" spans="1:80" ht="15.95" customHeight="1">
      <c r="A42" s="54"/>
      <c r="B42" s="79"/>
      <c r="C42" s="301"/>
      <c r="D42" s="301"/>
      <c r="E42" s="301"/>
      <c r="F42" s="301"/>
      <c r="G42" s="301"/>
      <c r="H42" s="301"/>
      <c r="I42" s="303"/>
      <c r="J42" s="303"/>
      <c r="K42" s="303"/>
      <c r="L42" s="303"/>
      <c r="M42" s="302"/>
      <c r="N42" s="302"/>
      <c r="O42" s="302"/>
      <c r="P42" s="302"/>
      <c r="Q42" s="302"/>
      <c r="R42" s="190"/>
      <c r="S42" s="190"/>
      <c r="T42" s="190"/>
      <c r="U42" s="190"/>
    </row>
    <row r="43" spans="1:80" ht="15.95" customHeight="1">
      <c r="A43" s="54"/>
      <c r="C43" s="301"/>
      <c r="D43" s="301"/>
      <c r="E43" s="301"/>
      <c r="F43" s="301"/>
      <c r="G43" s="301"/>
      <c r="H43" s="301"/>
      <c r="I43" s="303"/>
      <c r="J43" s="303"/>
      <c r="K43" s="303"/>
      <c r="L43" s="303"/>
      <c r="M43" s="302"/>
      <c r="N43" s="302"/>
      <c r="O43" s="302"/>
      <c r="P43" s="302"/>
      <c r="Q43" s="302"/>
      <c r="R43" s="190"/>
      <c r="S43" s="190"/>
      <c r="T43" s="190"/>
      <c r="U43" s="190"/>
      <c r="V43" s="80"/>
    </row>
    <row r="44" spans="1:80" ht="15.95" customHeight="1">
      <c r="A44" s="54"/>
      <c r="B44" s="79"/>
      <c r="D44" s="80"/>
      <c r="E44" s="80"/>
      <c r="F44" s="80"/>
      <c r="G44" s="80"/>
      <c r="H44" s="81"/>
      <c r="I44" s="80"/>
      <c r="J44" s="80"/>
      <c r="K44" s="82"/>
      <c r="L44" s="80"/>
      <c r="M44" s="81"/>
      <c r="N44" s="80"/>
      <c r="O44" s="80"/>
      <c r="P44" s="80"/>
      <c r="Q44" s="80"/>
      <c r="R44" s="80"/>
      <c r="S44" s="80"/>
      <c r="T44" s="81"/>
      <c r="U44" s="80"/>
      <c r="V44" s="80"/>
    </row>
    <row r="45" spans="1:80" ht="15.95" customHeight="1">
      <c r="A45" s="54"/>
      <c r="B45" s="79"/>
      <c r="D45" s="80"/>
      <c r="E45" s="80"/>
      <c r="F45" s="80"/>
      <c r="G45" s="80"/>
      <c r="H45" s="81"/>
      <c r="I45" s="80"/>
      <c r="J45" s="80"/>
      <c r="K45" s="82"/>
      <c r="L45" s="80"/>
      <c r="M45" s="81"/>
      <c r="N45" s="80"/>
      <c r="O45" s="80"/>
      <c r="P45" s="80"/>
      <c r="Q45" s="80"/>
      <c r="R45" s="80"/>
      <c r="S45" s="80"/>
      <c r="T45" s="81"/>
      <c r="U45" s="80"/>
      <c r="V45" s="80"/>
      <c r="BQ45" s="98"/>
      <c r="BR45" s="99"/>
    </row>
    <row r="46" spans="1:80" ht="14.1" customHeight="1" thickBot="1">
      <c r="A46" s="54"/>
      <c r="C46" s="1"/>
      <c r="BM46" s="52"/>
      <c r="BN46" s="53"/>
      <c r="BO46" s="177" t="s">
        <v>926</v>
      </c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</row>
    <row r="47" spans="1:80" ht="20.100000000000001" customHeight="1">
      <c r="A47" s="54"/>
      <c r="B47" s="52"/>
      <c r="C47" s="53"/>
      <c r="D47" s="803" t="s">
        <v>40</v>
      </c>
      <c r="E47" s="803"/>
      <c r="F47" s="803"/>
      <c r="G47" s="803"/>
      <c r="H47" s="803"/>
      <c r="I47" s="803"/>
      <c r="J47" s="803"/>
      <c r="K47" s="803"/>
      <c r="L47" s="803"/>
      <c r="M47" s="803"/>
      <c r="N47" s="803"/>
      <c r="O47" s="803"/>
      <c r="P47" s="803"/>
      <c r="Q47" s="803"/>
      <c r="R47" s="803"/>
      <c r="S47" s="803"/>
      <c r="U47" s="814" t="s">
        <v>94</v>
      </c>
      <c r="V47" s="814"/>
      <c r="W47" s="814"/>
      <c r="X47" s="814"/>
      <c r="Y47" s="814"/>
      <c r="Z47" s="814"/>
      <c r="AA47" s="814"/>
      <c r="AB47" s="814"/>
      <c r="AC47" s="814"/>
      <c r="AD47" s="814"/>
      <c r="AE47" s="814"/>
      <c r="AF47" s="814"/>
      <c r="AG47" s="814"/>
      <c r="AH47" s="814"/>
      <c r="AI47" s="814"/>
      <c r="AS47" s="312"/>
      <c r="AT47" s="7"/>
      <c r="AU47" s="7">
        <v>17.86</v>
      </c>
      <c r="AV47" s="781" t="s">
        <v>927</v>
      </c>
      <c r="AW47" s="7"/>
      <c r="AX47" s="7"/>
      <c r="AY47" s="7"/>
      <c r="AZ47" s="313"/>
      <c r="BM47" s="52"/>
      <c r="BN47" s="53"/>
      <c r="BO47" s="176" t="s">
        <v>79</v>
      </c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</row>
    <row r="48" spans="1:80" ht="20.100000000000001" customHeight="1">
      <c r="A48" s="54"/>
      <c r="B48" s="52" t="s">
        <v>78</v>
      </c>
      <c r="C48" s="53"/>
      <c r="D48" s="804" t="s">
        <v>79</v>
      </c>
      <c r="E48" s="804"/>
      <c r="F48" s="804"/>
      <c r="G48" s="804"/>
      <c r="H48" s="804"/>
      <c r="I48" s="804"/>
      <c r="J48" s="804"/>
      <c r="K48" s="804"/>
      <c r="L48" s="804"/>
      <c r="M48" s="804"/>
      <c r="N48" s="804"/>
      <c r="O48" s="804"/>
      <c r="P48" s="804"/>
      <c r="Q48" s="804"/>
      <c r="R48" s="843" t="s">
        <v>922</v>
      </c>
      <c r="S48" s="843"/>
      <c r="U48" s="816" t="s">
        <v>928</v>
      </c>
      <c r="V48" s="815"/>
      <c r="W48" s="815"/>
      <c r="X48" s="815"/>
      <c r="Y48" s="815"/>
      <c r="Z48" s="815"/>
      <c r="AA48" s="815"/>
      <c r="AB48" s="815"/>
      <c r="AC48" s="815"/>
      <c r="AD48" s="815"/>
      <c r="AE48" s="815"/>
      <c r="AF48" s="815"/>
      <c r="AG48" s="815"/>
      <c r="AH48" s="815"/>
      <c r="AI48" s="815"/>
      <c r="AS48" s="23"/>
      <c r="AU48" s="1">
        <v>12.09</v>
      </c>
      <c r="AV48" s="137" t="s">
        <v>97</v>
      </c>
      <c r="AZ48" s="314"/>
      <c r="BM48" s="54"/>
      <c r="BN48" s="55"/>
      <c r="BO48" s="56">
        <v>600</v>
      </c>
      <c r="BP48" s="57">
        <v>800</v>
      </c>
      <c r="BQ48" s="56">
        <v>1000</v>
      </c>
      <c r="BR48" s="57">
        <v>1200</v>
      </c>
      <c r="BS48" s="56">
        <v>1400</v>
      </c>
      <c r="BT48" s="57">
        <v>1600</v>
      </c>
      <c r="BU48" s="56">
        <v>1800</v>
      </c>
      <c r="BV48" s="57">
        <v>2000</v>
      </c>
      <c r="BW48" s="56">
        <v>2200</v>
      </c>
      <c r="BX48" s="57">
        <v>2400</v>
      </c>
      <c r="BY48" s="56">
        <v>2600</v>
      </c>
      <c r="BZ48" s="57">
        <v>2800</v>
      </c>
      <c r="CA48" s="273">
        <v>3000</v>
      </c>
      <c r="CB48" s="274">
        <v>3200</v>
      </c>
    </row>
    <row r="49" spans="1:80" ht="15" customHeight="1">
      <c r="A49" s="54"/>
      <c r="B49" s="54"/>
      <c r="C49" s="55"/>
      <c r="D49" s="189">
        <v>600</v>
      </c>
      <c r="E49" s="189">
        <v>800</v>
      </c>
      <c r="F49" s="189">
        <v>1000</v>
      </c>
      <c r="G49" s="189">
        <v>1200</v>
      </c>
      <c r="H49" s="189">
        <v>1400</v>
      </c>
      <c r="I49" s="189">
        <v>1600</v>
      </c>
      <c r="J49" s="189">
        <v>1800</v>
      </c>
      <c r="K49" s="189">
        <v>2000</v>
      </c>
      <c r="L49" s="189">
        <v>2200</v>
      </c>
      <c r="M49" s="262">
        <v>2400</v>
      </c>
      <c r="N49" s="262">
        <v>2600</v>
      </c>
      <c r="O49" s="262">
        <v>2800</v>
      </c>
      <c r="P49" s="262">
        <v>3000</v>
      </c>
      <c r="Q49" s="263">
        <v>3200</v>
      </c>
      <c r="R49" s="767" t="s">
        <v>919</v>
      </c>
      <c r="S49" s="767" t="s">
        <v>827</v>
      </c>
      <c r="U49" s="307"/>
      <c r="V49" s="308">
        <v>600</v>
      </c>
      <c r="W49" s="308">
        <v>800</v>
      </c>
      <c r="X49" s="308">
        <v>1000</v>
      </c>
      <c r="Y49" s="308">
        <v>1200</v>
      </c>
      <c r="Z49" s="308">
        <v>1400</v>
      </c>
      <c r="AA49" s="308">
        <v>1600</v>
      </c>
      <c r="AB49" s="308">
        <v>1800</v>
      </c>
      <c r="AC49" s="308">
        <v>2000</v>
      </c>
      <c r="AD49" s="308">
        <v>2200</v>
      </c>
      <c r="AE49" s="308">
        <v>2400</v>
      </c>
      <c r="AF49" s="308">
        <v>2600</v>
      </c>
      <c r="AG49" s="308">
        <v>2800</v>
      </c>
      <c r="AH49" s="308">
        <v>3000</v>
      </c>
      <c r="AI49" s="308">
        <v>3200</v>
      </c>
      <c r="AS49" s="23"/>
      <c r="AU49" s="1">
        <f>SUM(AU47:AU48)*0.1</f>
        <v>2.9950000000000001</v>
      </c>
      <c r="AV49" s="1" t="s">
        <v>99</v>
      </c>
      <c r="AZ49" s="314"/>
      <c r="BM49" s="801" t="s">
        <v>82</v>
      </c>
      <c r="BN49" s="183">
        <v>600</v>
      </c>
      <c r="BO49" s="276">
        <f>$W$10</f>
        <v>14.472999999999999</v>
      </c>
      <c r="BP49" s="276">
        <f t="shared" ref="BP49:BW49" si="40">$W$10</f>
        <v>14.472999999999999</v>
      </c>
      <c r="BQ49" s="276">
        <f t="shared" si="40"/>
        <v>14.472999999999999</v>
      </c>
      <c r="BR49" s="276">
        <f t="shared" si="40"/>
        <v>14.472999999999999</v>
      </c>
      <c r="BS49" s="276">
        <f t="shared" si="40"/>
        <v>14.472999999999999</v>
      </c>
      <c r="BT49" s="276">
        <f t="shared" si="40"/>
        <v>14.472999999999999</v>
      </c>
      <c r="BU49" s="276">
        <f t="shared" si="40"/>
        <v>14.472999999999999</v>
      </c>
      <c r="BV49" s="276">
        <f t="shared" si="40"/>
        <v>14.472999999999999</v>
      </c>
      <c r="BW49" s="276">
        <f t="shared" si="40"/>
        <v>14.472999999999999</v>
      </c>
      <c r="BX49" s="285">
        <f>$AB$10</f>
        <v>16.254999999999999</v>
      </c>
      <c r="BY49" s="285">
        <f t="shared" ref="BY49:BZ60" si="41">$AB$10</f>
        <v>16.254999999999999</v>
      </c>
      <c r="BZ49" s="285">
        <f t="shared" si="41"/>
        <v>16.254999999999999</v>
      </c>
      <c r="CA49" s="275">
        <f>$AG$10</f>
        <v>21.469000000000001</v>
      </c>
      <c r="CB49" s="275">
        <f>$AG$10</f>
        <v>21.469000000000001</v>
      </c>
    </row>
    <row r="50" spans="1:80" ht="15" customHeight="1">
      <c r="A50" s="54">
        <v>500</v>
      </c>
      <c r="B50" s="802" t="s">
        <v>82</v>
      </c>
      <c r="C50" s="184">
        <v>600</v>
      </c>
      <c r="D50" s="276" t="e">
        <f>INT(((($F$7+$AP$2)+(D$22/1000*BO49)+((D$22+100)*($C50+400)/1000000*$F$9))*$C$21+$F$5)*$C$20)</f>
        <v>#REF!</v>
      </c>
      <c r="E50" s="276" t="e">
        <f t="shared" ref="E50:Q51" si="42">INT(((($F$7+$AP$2)+(E$22/1000*BP49)+((E$22+100)*($C50+400)/1000000*$F$9))*$C$21+$F$5)*$C$20)</f>
        <v>#REF!</v>
      </c>
      <c r="F50" s="276" t="e">
        <f t="shared" si="42"/>
        <v>#REF!</v>
      </c>
      <c r="G50" s="276" t="e">
        <f t="shared" si="42"/>
        <v>#REF!</v>
      </c>
      <c r="H50" s="276" t="e">
        <f t="shared" si="42"/>
        <v>#REF!</v>
      </c>
      <c r="I50" s="276" t="e">
        <f t="shared" si="42"/>
        <v>#REF!</v>
      </c>
      <c r="J50" s="276" t="e">
        <f t="shared" si="42"/>
        <v>#REF!</v>
      </c>
      <c r="K50" s="276" t="e">
        <f t="shared" si="42"/>
        <v>#REF!</v>
      </c>
      <c r="L50" s="276" t="e">
        <f t="shared" si="42"/>
        <v>#REF!</v>
      </c>
      <c r="M50" s="285" t="e">
        <f t="shared" si="42"/>
        <v>#REF!</v>
      </c>
      <c r="N50" s="285" t="e">
        <f t="shared" si="42"/>
        <v>#REF!</v>
      </c>
      <c r="O50" s="285" t="e">
        <f t="shared" si="42"/>
        <v>#REF!</v>
      </c>
      <c r="P50" s="275" t="e">
        <f t="shared" si="42"/>
        <v>#REF!</v>
      </c>
      <c r="Q50" s="275" t="e">
        <f t="shared" si="42"/>
        <v>#REF!</v>
      </c>
      <c r="R50" s="720">
        <f>R23</f>
        <v>0.96264000000000027</v>
      </c>
      <c r="S50" s="720">
        <f>S23</f>
        <v>3.4106400000000003</v>
      </c>
      <c r="U50" s="309">
        <v>600</v>
      </c>
      <c r="V50" s="310">
        <f t="shared" ref="V50:AI59" si="43">INT((($AU$68)+(V$49/1000*$AU$50)+($U50/1000*$AU$54)))*$AV$1</f>
        <v>102.60000000000001</v>
      </c>
      <c r="W50" s="310">
        <f t="shared" si="43"/>
        <v>115.2</v>
      </c>
      <c r="X50" s="310">
        <f t="shared" si="43"/>
        <v>127.8</v>
      </c>
      <c r="Y50" s="310">
        <f t="shared" si="43"/>
        <v>138.6</v>
      </c>
      <c r="Z50" s="310">
        <f t="shared" si="43"/>
        <v>151.20000000000002</v>
      </c>
      <c r="AA50" s="310">
        <f t="shared" si="43"/>
        <v>162</v>
      </c>
      <c r="AB50" s="310">
        <f t="shared" si="43"/>
        <v>174.6</v>
      </c>
      <c r="AC50" s="310">
        <f t="shared" si="43"/>
        <v>185.4</v>
      </c>
      <c r="AD50" s="310">
        <f t="shared" si="43"/>
        <v>198</v>
      </c>
      <c r="AE50" s="310">
        <f t="shared" si="43"/>
        <v>210.6</v>
      </c>
      <c r="AF50" s="310">
        <f t="shared" si="43"/>
        <v>221.4</v>
      </c>
      <c r="AG50" s="310">
        <f t="shared" si="43"/>
        <v>234</v>
      </c>
      <c r="AH50" s="310">
        <f t="shared" si="43"/>
        <v>244.8</v>
      </c>
      <c r="AI50" s="310">
        <f t="shared" si="43"/>
        <v>257.40000000000003</v>
      </c>
      <c r="AU50" s="306">
        <f>SUM(AU47:AU49)</f>
        <v>32.945</v>
      </c>
      <c r="BM50" s="801"/>
      <c r="BN50" s="183">
        <v>800</v>
      </c>
      <c r="BO50" s="276">
        <f t="shared" ref="BO50:BW63" si="44">$W$10</f>
        <v>14.472999999999999</v>
      </c>
      <c r="BP50" s="276">
        <f t="shared" si="44"/>
        <v>14.472999999999999</v>
      </c>
      <c r="BQ50" s="276">
        <f t="shared" si="44"/>
        <v>14.472999999999999</v>
      </c>
      <c r="BR50" s="276">
        <f t="shared" si="44"/>
        <v>14.472999999999999</v>
      </c>
      <c r="BS50" s="276">
        <f t="shared" si="44"/>
        <v>14.472999999999999</v>
      </c>
      <c r="BT50" s="276">
        <f t="shared" si="44"/>
        <v>14.472999999999999</v>
      </c>
      <c r="BU50" s="276">
        <f t="shared" si="44"/>
        <v>14.472999999999999</v>
      </c>
      <c r="BV50" s="276">
        <f t="shared" si="44"/>
        <v>14.472999999999999</v>
      </c>
      <c r="BW50" s="276">
        <f t="shared" si="44"/>
        <v>14.472999999999999</v>
      </c>
      <c r="BX50" s="285">
        <f t="shared" ref="BT50:BY65" si="45">$AB$10</f>
        <v>16.254999999999999</v>
      </c>
      <c r="BY50" s="285">
        <f t="shared" si="41"/>
        <v>16.254999999999999</v>
      </c>
      <c r="BZ50" s="285">
        <f t="shared" si="41"/>
        <v>16.254999999999999</v>
      </c>
      <c r="CA50" s="275">
        <f t="shared" ref="BZ50:CB66" si="46">$AG$10</f>
        <v>21.469000000000001</v>
      </c>
      <c r="CB50" s="275">
        <f t="shared" si="46"/>
        <v>21.469000000000001</v>
      </c>
    </row>
    <row r="51" spans="1:80" ht="15" customHeight="1">
      <c r="A51" s="54">
        <v>500</v>
      </c>
      <c r="B51" s="802"/>
      <c r="C51" s="184">
        <v>800</v>
      </c>
      <c r="D51" s="276" t="e">
        <f t="shared" ref="D51:D54" si="47">INT(((($F$7+$AP$2)+(D$22/1000*BO50)+((D$22+100)*($C51+400)/1000000*$F$9))*$C$21+$F$5)*$C$20)</f>
        <v>#REF!</v>
      </c>
      <c r="E51" s="276" t="e">
        <f t="shared" si="42"/>
        <v>#REF!</v>
      </c>
      <c r="F51" s="276" t="e">
        <f t="shared" si="42"/>
        <v>#REF!</v>
      </c>
      <c r="G51" s="276" t="e">
        <f t="shared" si="42"/>
        <v>#REF!</v>
      </c>
      <c r="H51" s="276" t="e">
        <f t="shared" si="42"/>
        <v>#REF!</v>
      </c>
      <c r="I51" s="276" t="e">
        <f t="shared" si="42"/>
        <v>#REF!</v>
      </c>
      <c r="J51" s="276" t="e">
        <f t="shared" si="42"/>
        <v>#REF!</v>
      </c>
      <c r="K51" s="276" t="e">
        <f t="shared" si="42"/>
        <v>#REF!</v>
      </c>
      <c r="L51" s="276" t="e">
        <f t="shared" si="42"/>
        <v>#REF!</v>
      </c>
      <c r="M51" s="285" t="e">
        <f t="shared" si="42"/>
        <v>#REF!</v>
      </c>
      <c r="N51" s="285" t="e">
        <f t="shared" si="42"/>
        <v>#REF!</v>
      </c>
      <c r="O51" s="285" t="e">
        <f t="shared" si="42"/>
        <v>#REF!</v>
      </c>
      <c r="P51" s="275" t="e">
        <f t="shared" si="42"/>
        <v>#REF!</v>
      </c>
      <c r="Q51" s="275" t="e">
        <f t="shared" si="42"/>
        <v>#REF!</v>
      </c>
      <c r="R51" s="720">
        <f t="shared" ref="R51:S51" si="48">R24</f>
        <v>0.96264000000000027</v>
      </c>
      <c r="S51" s="720">
        <f t="shared" si="48"/>
        <v>3.4106400000000003</v>
      </c>
      <c r="U51" s="309">
        <v>800</v>
      </c>
      <c r="V51" s="310">
        <f t="shared" si="43"/>
        <v>115.2</v>
      </c>
      <c r="W51" s="310">
        <f t="shared" si="43"/>
        <v>127.8</v>
      </c>
      <c r="X51" s="310">
        <f t="shared" si="43"/>
        <v>138.6</v>
      </c>
      <c r="Y51" s="310">
        <f t="shared" si="43"/>
        <v>151.20000000000002</v>
      </c>
      <c r="Z51" s="310">
        <f t="shared" si="43"/>
        <v>162</v>
      </c>
      <c r="AA51" s="310">
        <f t="shared" si="43"/>
        <v>174.6</v>
      </c>
      <c r="AB51" s="310">
        <f t="shared" si="43"/>
        <v>187.20000000000002</v>
      </c>
      <c r="AC51" s="310">
        <f t="shared" si="43"/>
        <v>198</v>
      </c>
      <c r="AD51" s="310">
        <f t="shared" si="43"/>
        <v>210.6</v>
      </c>
      <c r="AE51" s="310">
        <f t="shared" si="43"/>
        <v>221.4</v>
      </c>
      <c r="AF51" s="310">
        <f t="shared" si="43"/>
        <v>234</v>
      </c>
      <c r="AG51" s="310">
        <f t="shared" si="43"/>
        <v>244.8</v>
      </c>
      <c r="AH51" s="310">
        <f t="shared" si="43"/>
        <v>257.40000000000003</v>
      </c>
      <c r="AI51" s="310">
        <f t="shared" si="43"/>
        <v>270</v>
      </c>
      <c r="AS51" s="23">
        <v>2</v>
      </c>
      <c r="AT51" s="1">
        <v>14.1</v>
      </c>
      <c r="AU51" s="1">
        <f>AT51*AS51</f>
        <v>28.2</v>
      </c>
      <c r="AV51" s="286" t="s">
        <v>929</v>
      </c>
      <c r="AZ51" s="314"/>
      <c r="BM51" s="801"/>
      <c r="BN51" s="183">
        <v>1000</v>
      </c>
      <c r="BO51" s="276">
        <f t="shared" si="44"/>
        <v>14.472999999999999</v>
      </c>
      <c r="BP51" s="276">
        <f t="shared" si="44"/>
        <v>14.472999999999999</v>
      </c>
      <c r="BQ51" s="276">
        <f t="shared" si="44"/>
        <v>14.472999999999999</v>
      </c>
      <c r="BR51" s="276">
        <f t="shared" si="44"/>
        <v>14.472999999999999</v>
      </c>
      <c r="BS51" s="276">
        <f t="shared" si="44"/>
        <v>14.472999999999999</v>
      </c>
      <c r="BT51" s="276">
        <f t="shared" si="44"/>
        <v>14.472999999999999</v>
      </c>
      <c r="BU51" s="276">
        <f t="shared" si="44"/>
        <v>14.472999999999999</v>
      </c>
      <c r="BV51" s="276">
        <f t="shared" si="44"/>
        <v>14.472999999999999</v>
      </c>
      <c r="BW51" s="276">
        <f t="shared" si="44"/>
        <v>14.472999999999999</v>
      </c>
      <c r="BX51" s="285">
        <f t="shared" si="45"/>
        <v>16.254999999999999</v>
      </c>
      <c r="BY51" s="285">
        <f t="shared" si="41"/>
        <v>16.254999999999999</v>
      </c>
      <c r="BZ51" s="285">
        <f t="shared" si="41"/>
        <v>16.254999999999999</v>
      </c>
      <c r="CA51" s="275">
        <f t="shared" si="46"/>
        <v>21.469000000000001</v>
      </c>
      <c r="CB51" s="275">
        <f t="shared" si="46"/>
        <v>21.469000000000001</v>
      </c>
    </row>
    <row r="52" spans="1:80" ht="15" customHeight="1">
      <c r="A52" s="54">
        <v>750</v>
      </c>
      <c r="B52" s="802"/>
      <c r="C52" s="184">
        <v>1000</v>
      </c>
      <c r="D52" s="276" t="e">
        <f>INT(((($F$7+$AP$3)+(D$22/1000*BO51)+((D$22+100)*($C52+400)/1000000*$F$9))*$C$21+$F$5)*$C$20)</f>
        <v>#REF!</v>
      </c>
      <c r="E52" s="276" t="e">
        <f t="shared" ref="E52:Q52" si="49">INT(((($F$7+$AP$3)+(E$22/1000*BP51)+((E$22+100)*($C52+400)/1000000*$F$9))*$C$21+$F$5)*$C$20)</f>
        <v>#REF!</v>
      </c>
      <c r="F52" s="276" t="e">
        <f t="shared" si="49"/>
        <v>#REF!</v>
      </c>
      <c r="G52" s="276" t="e">
        <f t="shared" si="49"/>
        <v>#REF!</v>
      </c>
      <c r="H52" s="276" t="e">
        <f t="shared" si="49"/>
        <v>#REF!</v>
      </c>
      <c r="I52" s="276" t="e">
        <f t="shared" si="49"/>
        <v>#REF!</v>
      </c>
      <c r="J52" s="276" t="e">
        <f t="shared" si="49"/>
        <v>#REF!</v>
      </c>
      <c r="K52" s="276" t="e">
        <f t="shared" si="49"/>
        <v>#REF!</v>
      </c>
      <c r="L52" s="276" t="e">
        <f t="shared" si="49"/>
        <v>#REF!</v>
      </c>
      <c r="M52" s="285" t="e">
        <f t="shared" si="49"/>
        <v>#REF!</v>
      </c>
      <c r="N52" s="285" t="e">
        <f t="shared" si="49"/>
        <v>#REF!</v>
      </c>
      <c r="O52" s="285" t="e">
        <f t="shared" si="49"/>
        <v>#REF!</v>
      </c>
      <c r="P52" s="275" t="e">
        <f t="shared" si="49"/>
        <v>#REF!</v>
      </c>
      <c r="Q52" s="275" t="e">
        <f t="shared" si="49"/>
        <v>#REF!</v>
      </c>
      <c r="R52" s="720">
        <f t="shared" ref="R52:S52" si="50">R25</f>
        <v>1.2614400000000001</v>
      </c>
      <c r="S52" s="720">
        <f t="shared" si="50"/>
        <v>4.9694400000000005</v>
      </c>
      <c r="U52" s="309">
        <v>1000</v>
      </c>
      <c r="V52" s="310">
        <f t="shared" si="43"/>
        <v>127.8</v>
      </c>
      <c r="W52" s="310">
        <f t="shared" si="43"/>
        <v>138.6</v>
      </c>
      <c r="X52" s="310">
        <f t="shared" si="43"/>
        <v>151.20000000000002</v>
      </c>
      <c r="Y52" s="310">
        <f t="shared" si="43"/>
        <v>162</v>
      </c>
      <c r="Z52" s="310">
        <f t="shared" si="43"/>
        <v>174.6</v>
      </c>
      <c r="AA52" s="310">
        <f t="shared" si="43"/>
        <v>187.20000000000002</v>
      </c>
      <c r="AB52" s="310">
        <f t="shared" si="43"/>
        <v>198</v>
      </c>
      <c r="AC52" s="310">
        <f t="shared" si="43"/>
        <v>210.6</v>
      </c>
      <c r="AD52" s="310">
        <f t="shared" si="43"/>
        <v>221.4</v>
      </c>
      <c r="AE52" s="310">
        <f t="shared" si="43"/>
        <v>234</v>
      </c>
      <c r="AF52" s="310">
        <f t="shared" si="43"/>
        <v>246.6</v>
      </c>
      <c r="AG52" s="310">
        <f t="shared" si="43"/>
        <v>257.40000000000003</v>
      </c>
      <c r="AH52" s="310">
        <f t="shared" si="43"/>
        <v>270</v>
      </c>
      <c r="AI52" s="310">
        <f t="shared" si="43"/>
        <v>280.8</v>
      </c>
      <c r="AS52" s="23">
        <v>2</v>
      </c>
      <c r="AT52" s="1">
        <v>0.99450000000000005</v>
      </c>
      <c r="AU52" s="1">
        <f>AT52*AS52</f>
        <v>1.9890000000000001</v>
      </c>
      <c r="AV52" s="137" t="s">
        <v>102</v>
      </c>
      <c r="AZ52" s="314"/>
      <c r="BM52" s="801"/>
      <c r="BN52" s="183">
        <v>1200</v>
      </c>
      <c r="BO52" s="276">
        <f t="shared" si="44"/>
        <v>14.472999999999999</v>
      </c>
      <c r="BP52" s="276">
        <f t="shared" si="44"/>
        <v>14.472999999999999</v>
      </c>
      <c r="BQ52" s="276">
        <f t="shared" si="44"/>
        <v>14.472999999999999</v>
      </c>
      <c r="BR52" s="276">
        <f t="shared" si="44"/>
        <v>14.472999999999999</v>
      </c>
      <c r="BS52" s="276">
        <f t="shared" si="44"/>
        <v>14.472999999999999</v>
      </c>
      <c r="BT52" s="276">
        <f t="shared" si="44"/>
        <v>14.472999999999999</v>
      </c>
      <c r="BU52" s="276">
        <f t="shared" si="44"/>
        <v>14.472999999999999</v>
      </c>
      <c r="BV52" s="276">
        <f t="shared" si="44"/>
        <v>14.472999999999999</v>
      </c>
      <c r="BW52" s="276">
        <f t="shared" si="44"/>
        <v>14.472999999999999</v>
      </c>
      <c r="BX52" s="285">
        <f t="shared" si="45"/>
        <v>16.254999999999999</v>
      </c>
      <c r="BY52" s="285">
        <f t="shared" si="41"/>
        <v>16.254999999999999</v>
      </c>
      <c r="BZ52" s="285">
        <f t="shared" si="41"/>
        <v>16.254999999999999</v>
      </c>
      <c r="CA52" s="275">
        <f t="shared" si="46"/>
        <v>21.469000000000001</v>
      </c>
      <c r="CB52" s="275">
        <f t="shared" si="46"/>
        <v>21.469000000000001</v>
      </c>
    </row>
    <row r="53" spans="1:80" ht="15" customHeight="1">
      <c r="A53" s="54">
        <v>1000</v>
      </c>
      <c r="B53" s="802"/>
      <c r="C53" s="184">
        <v>1200</v>
      </c>
      <c r="D53" s="276" t="e">
        <f>INT(((($F$7+$AP$4)+(D$22/1000*BO52)+((D$22+100)*($C53+400)/1000000*$F$9))*$C$21+$F$5)*$C$20)</f>
        <v>#REF!</v>
      </c>
      <c r="E53" s="276" t="e">
        <f t="shared" ref="E53:Q53" si="51">INT(((($F$7+$AP$4)+(E$22/1000*BP52)+((E$22+100)*($C53+400)/1000000*$F$9))*$C$21+$F$5)*$C$20)</f>
        <v>#REF!</v>
      </c>
      <c r="F53" s="276" t="e">
        <f t="shared" si="51"/>
        <v>#REF!</v>
      </c>
      <c r="G53" s="276" t="e">
        <f t="shared" si="51"/>
        <v>#REF!</v>
      </c>
      <c r="H53" s="276" t="e">
        <f t="shared" si="51"/>
        <v>#REF!</v>
      </c>
      <c r="I53" s="276" t="e">
        <f t="shared" si="51"/>
        <v>#REF!</v>
      </c>
      <c r="J53" s="276" t="e">
        <f t="shared" si="51"/>
        <v>#REF!</v>
      </c>
      <c r="K53" s="276" t="e">
        <f t="shared" si="51"/>
        <v>#REF!</v>
      </c>
      <c r="L53" s="276" t="e">
        <f t="shared" si="51"/>
        <v>#REF!</v>
      </c>
      <c r="M53" s="285" t="e">
        <f t="shared" si="51"/>
        <v>#REF!</v>
      </c>
      <c r="N53" s="285" t="e">
        <f t="shared" si="51"/>
        <v>#REF!</v>
      </c>
      <c r="O53" s="285" t="e">
        <f t="shared" si="51"/>
        <v>#REF!</v>
      </c>
      <c r="P53" s="275" t="e">
        <f t="shared" si="51"/>
        <v>#REF!</v>
      </c>
      <c r="Q53" s="275" t="e">
        <f t="shared" si="51"/>
        <v>#REF!</v>
      </c>
      <c r="R53" s="720">
        <f t="shared" ref="R53:S53" si="52">R26</f>
        <v>1.3150800000000002</v>
      </c>
      <c r="S53" s="720">
        <f t="shared" si="52"/>
        <v>6.1750800000000003</v>
      </c>
      <c r="U53" s="309">
        <v>1200</v>
      </c>
      <c r="V53" s="310">
        <f t="shared" si="43"/>
        <v>138.6</v>
      </c>
      <c r="W53" s="310">
        <f t="shared" si="43"/>
        <v>151.20000000000002</v>
      </c>
      <c r="X53" s="310">
        <f t="shared" si="43"/>
        <v>162</v>
      </c>
      <c r="Y53" s="310">
        <f t="shared" si="43"/>
        <v>174.6</v>
      </c>
      <c r="Z53" s="310">
        <f t="shared" si="43"/>
        <v>187.20000000000002</v>
      </c>
      <c r="AA53" s="310">
        <f t="shared" si="43"/>
        <v>198</v>
      </c>
      <c r="AB53" s="310">
        <f t="shared" si="43"/>
        <v>210.6</v>
      </c>
      <c r="AC53" s="310">
        <f t="shared" si="43"/>
        <v>221.4</v>
      </c>
      <c r="AD53" s="310">
        <f t="shared" si="43"/>
        <v>234</v>
      </c>
      <c r="AE53" s="310">
        <f t="shared" si="43"/>
        <v>246.6</v>
      </c>
      <c r="AF53" s="310">
        <f t="shared" si="43"/>
        <v>257.40000000000003</v>
      </c>
      <c r="AG53" s="310">
        <f t="shared" si="43"/>
        <v>270</v>
      </c>
      <c r="AH53" s="310">
        <f t="shared" si="43"/>
        <v>280.8</v>
      </c>
      <c r="AI53" s="310">
        <f t="shared" si="43"/>
        <v>293.40000000000003</v>
      </c>
      <c r="AS53" s="23"/>
      <c r="AU53" s="1">
        <f>SUM(AU51:AU52)*0.1</f>
        <v>3.0189000000000004</v>
      </c>
      <c r="AV53" s="1" t="s">
        <v>99</v>
      </c>
      <c r="AZ53" s="314"/>
      <c r="BM53" s="801"/>
      <c r="BN53" s="183">
        <v>1400</v>
      </c>
      <c r="BO53" s="276">
        <f t="shared" si="44"/>
        <v>14.472999999999999</v>
      </c>
      <c r="BP53" s="276">
        <f t="shared" si="44"/>
        <v>14.472999999999999</v>
      </c>
      <c r="BQ53" s="276">
        <f t="shared" si="44"/>
        <v>14.472999999999999</v>
      </c>
      <c r="BR53" s="276">
        <f t="shared" si="44"/>
        <v>14.472999999999999</v>
      </c>
      <c r="BS53" s="276">
        <f t="shared" si="44"/>
        <v>14.472999999999999</v>
      </c>
      <c r="BT53" s="276">
        <f t="shared" si="44"/>
        <v>14.472999999999999</v>
      </c>
      <c r="BU53" s="276">
        <f t="shared" si="44"/>
        <v>14.472999999999999</v>
      </c>
      <c r="BV53" s="276">
        <f t="shared" si="44"/>
        <v>14.472999999999999</v>
      </c>
      <c r="BW53" s="276">
        <f t="shared" si="44"/>
        <v>14.472999999999999</v>
      </c>
      <c r="BX53" s="285">
        <f t="shared" si="45"/>
        <v>16.254999999999999</v>
      </c>
      <c r="BY53" s="285">
        <f t="shared" si="41"/>
        <v>16.254999999999999</v>
      </c>
      <c r="BZ53" s="285">
        <f t="shared" si="41"/>
        <v>16.254999999999999</v>
      </c>
      <c r="CA53" s="275">
        <f t="shared" si="46"/>
        <v>21.469000000000001</v>
      </c>
      <c r="CB53" s="275">
        <f t="shared" si="46"/>
        <v>21.469000000000001</v>
      </c>
    </row>
    <row r="54" spans="1:80" ht="15" customHeight="1">
      <c r="A54" s="54">
        <v>1000</v>
      </c>
      <c r="B54" s="802"/>
      <c r="C54" s="184">
        <v>1400</v>
      </c>
      <c r="D54" s="276" t="e">
        <f t="shared" si="47"/>
        <v>#REF!</v>
      </c>
      <c r="E54" s="276" t="e">
        <f t="shared" ref="E54" si="53">INT(((($F$7+$AP$2)+(E$22/1000*BP53)+((E$22+100)*($C54+400)/1000000*$F$9))*$C$21+$F$5)*$C$20)</f>
        <v>#REF!</v>
      </c>
      <c r="F54" s="276" t="e">
        <f t="shared" ref="F54" si="54">INT(((($F$7+$AP$2)+(F$22/1000*BQ53)+((F$22+100)*($C54+400)/1000000*$F$9))*$C$21+$F$5)*$C$20)</f>
        <v>#REF!</v>
      </c>
      <c r="G54" s="276" t="e">
        <f t="shared" ref="G54" si="55">INT(((($F$7+$AP$2)+(G$22/1000*BR53)+((G$22+100)*($C54+400)/1000000*$F$9))*$C$21+$F$5)*$C$20)</f>
        <v>#REF!</v>
      </c>
      <c r="H54" s="276" t="e">
        <f t="shared" ref="H54" si="56">INT(((($F$7+$AP$2)+(H$22/1000*BS53)+((H$22+100)*($C54+400)/1000000*$F$9))*$C$21+$F$5)*$C$20)</f>
        <v>#REF!</v>
      </c>
      <c r="I54" s="276" t="e">
        <f t="shared" ref="I54" si="57">INT(((($F$7+$AP$2)+(I$22/1000*BT53)+((I$22+100)*($C54+400)/1000000*$F$9))*$C$21+$F$5)*$C$20)</f>
        <v>#REF!</v>
      </c>
      <c r="J54" s="276" t="e">
        <f t="shared" ref="J54" si="58">INT(((($F$7+$AP$2)+(J$22/1000*BU53)+((J$22+100)*($C54+400)/1000000*$F$9))*$C$21+$F$5)*$C$20)</f>
        <v>#REF!</v>
      </c>
      <c r="K54" s="276" t="e">
        <f t="shared" ref="K54" si="59">INT(((($F$7+$AP$2)+(K$22/1000*BV53)+((K$22+100)*($C54+400)/1000000*$F$9))*$C$21+$F$5)*$C$20)</f>
        <v>#REF!</v>
      </c>
      <c r="L54" s="276" t="e">
        <f t="shared" ref="L54" si="60">INT(((($F$7+$AP$2)+(L$22/1000*BW53)+((L$22+100)*($C54+400)/1000000*$F$9))*$C$21+$F$5)*$C$20)</f>
        <v>#REF!</v>
      </c>
      <c r="M54" s="285" t="e">
        <f t="shared" ref="M54" si="61">INT(((($F$7+$AP$2)+(M$22/1000*BX53)+((M$22+100)*($C54+400)/1000000*$F$9))*$C$21+$F$5)*$C$20)</f>
        <v>#REF!</v>
      </c>
      <c r="N54" s="285" t="e">
        <f t="shared" ref="N54" si="62">INT(((($F$7+$AP$2)+(N$22/1000*BY53)+((N$22+100)*($C54+400)/1000000*$F$9))*$C$21+$F$5)*$C$20)</f>
        <v>#REF!</v>
      </c>
      <c r="O54" s="285" t="e">
        <f t="shared" ref="O54" si="63">INT(((($F$7+$AP$2)+(O$22/1000*BZ53)+((O$22+100)*($C54+400)/1000000*$F$9))*$C$21+$F$5)*$C$20)</f>
        <v>#REF!</v>
      </c>
      <c r="P54" s="275" t="e">
        <f t="shared" ref="P54" si="64">INT(((($F$7+$AP$2)+(P$22/1000*CA53)+((P$22+100)*($C54+400)/1000000*$F$9))*$C$21+$F$5)*$C$20)</f>
        <v>#REF!</v>
      </c>
      <c r="Q54" s="275" t="e">
        <f t="shared" ref="Q54" si="65">INT(((($F$7+$AP$2)+(Q$22/1000*CB53)+((Q$22+100)*($C54+400)/1000000*$F$9))*$C$21+$F$5)*$C$20)</f>
        <v>#REF!</v>
      </c>
      <c r="R54" s="720">
        <f t="shared" ref="R54:S54" si="66">R27</f>
        <v>1.3150800000000002</v>
      </c>
      <c r="S54" s="720">
        <f t="shared" si="66"/>
        <v>6.1750800000000003</v>
      </c>
      <c r="U54" s="309">
        <v>1400</v>
      </c>
      <c r="V54" s="310">
        <f t="shared" si="43"/>
        <v>151.20000000000002</v>
      </c>
      <c r="W54" s="310">
        <f t="shared" si="43"/>
        <v>163.80000000000001</v>
      </c>
      <c r="X54" s="310">
        <f t="shared" si="43"/>
        <v>174.6</v>
      </c>
      <c r="Y54" s="310">
        <f t="shared" si="43"/>
        <v>187.20000000000002</v>
      </c>
      <c r="Z54" s="310">
        <f t="shared" si="43"/>
        <v>198</v>
      </c>
      <c r="AA54" s="310">
        <f t="shared" si="43"/>
        <v>210.6</v>
      </c>
      <c r="AB54" s="310">
        <f t="shared" si="43"/>
        <v>221.4</v>
      </c>
      <c r="AC54" s="310">
        <f t="shared" si="43"/>
        <v>234</v>
      </c>
      <c r="AD54" s="310">
        <f t="shared" si="43"/>
        <v>246.6</v>
      </c>
      <c r="AE54" s="310">
        <f t="shared" si="43"/>
        <v>257.40000000000003</v>
      </c>
      <c r="AF54" s="310">
        <f t="shared" si="43"/>
        <v>270</v>
      </c>
      <c r="AG54" s="310">
        <f t="shared" si="43"/>
        <v>280.8</v>
      </c>
      <c r="AH54" s="310">
        <f t="shared" si="43"/>
        <v>293.40000000000003</v>
      </c>
      <c r="AI54" s="310">
        <f t="shared" si="43"/>
        <v>306</v>
      </c>
      <c r="AS54" s="23"/>
      <c r="AU54" s="306">
        <f>SUM(AU51:AU53)</f>
        <v>33.207900000000002</v>
      </c>
      <c r="AZ54" s="314"/>
      <c r="BM54" s="801"/>
      <c r="BN54" s="183">
        <v>1600</v>
      </c>
      <c r="BO54" s="276">
        <f t="shared" si="44"/>
        <v>14.472999999999999</v>
      </c>
      <c r="BP54" s="276">
        <f t="shared" si="44"/>
        <v>14.472999999999999</v>
      </c>
      <c r="BQ54" s="276">
        <f t="shared" si="44"/>
        <v>14.472999999999999</v>
      </c>
      <c r="BR54" s="276">
        <f t="shared" si="44"/>
        <v>14.472999999999999</v>
      </c>
      <c r="BS54" s="276">
        <f t="shared" si="44"/>
        <v>14.472999999999999</v>
      </c>
      <c r="BT54" s="276">
        <f t="shared" si="44"/>
        <v>14.472999999999999</v>
      </c>
      <c r="BU54" s="276">
        <f t="shared" si="44"/>
        <v>14.472999999999999</v>
      </c>
      <c r="BV54" s="276">
        <f t="shared" si="44"/>
        <v>14.472999999999999</v>
      </c>
      <c r="BW54" s="285">
        <f t="shared" si="45"/>
        <v>16.254999999999999</v>
      </c>
      <c r="BX54" s="285">
        <f t="shared" si="45"/>
        <v>16.254999999999999</v>
      </c>
      <c r="BY54" s="285">
        <f>$AB$10</f>
        <v>16.254999999999999</v>
      </c>
      <c r="BZ54" s="285">
        <f t="shared" si="41"/>
        <v>16.254999999999999</v>
      </c>
      <c r="CA54" s="275">
        <f t="shared" si="46"/>
        <v>21.469000000000001</v>
      </c>
      <c r="CB54" s="275">
        <f t="shared" si="46"/>
        <v>21.469000000000001</v>
      </c>
    </row>
    <row r="55" spans="1:80" ht="15" customHeight="1">
      <c r="A55" s="54">
        <v>1250</v>
      </c>
      <c r="B55" s="802"/>
      <c r="C55" s="184">
        <v>1600</v>
      </c>
      <c r="D55" s="276" t="e">
        <f>INT(((($F$7+$AP$5)+(D$22/1000*BO54)+((D$22+100)*($C55+400)/1000000*$F$9))*$C$21+$F$5)*$C$20)</f>
        <v>#REF!</v>
      </c>
      <c r="E55" s="276" t="e">
        <f t="shared" ref="E55:Q56" si="67">INT(((($F$7+$AP$5)+(E$22/1000*BP54)+((E$22+100)*($C55+400)/1000000*$F$9))*$C$21+$F$5)*$C$20)</f>
        <v>#REF!</v>
      </c>
      <c r="F55" s="276" t="e">
        <f t="shared" si="67"/>
        <v>#REF!</v>
      </c>
      <c r="G55" s="276" t="e">
        <f t="shared" si="67"/>
        <v>#REF!</v>
      </c>
      <c r="H55" s="276" t="e">
        <f t="shared" si="67"/>
        <v>#REF!</v>
      </c>
      <c r="I55" s="276" t="e">
        <f t="shared" si="67"/>
        <v>#REF!</v>
      </c>
      <c r="J55" s="276" t="e">
        <f t="shared" si="67"/>
        <v>#REF!</v>
      </c>
      <c r="K55" s="276" t="e">
        <f t="shared" si="67"/>
        <v>#REF!</v>
      </c>
      <c r="L55" s="285" t="e">
        <f t="shared" si="67"/>
        <v>#REF!</v>
      </c>
      <c r="M55" s="285" t="e">
        <f t="shared" si="67"/>
        <v>#REF!</v>
      </c>
      <c r="N55" s="285" t="e">
        <f t="shared" si="67"/>
        <v>#REF!</v>
      </c>
      <c r="O55" s="285" t="e">
        <f t="shared" si="67"/>
        <v>#REF!</v>
      </c>
      <c r="P55" s="275" t="e">
        <f t="shared" si="67"/>
        <v>#REF!</v>
      </c>
      <c r="Q55" s="275" t="e">
        <f t="shared" si="67"/>
        <v>#REF!</v>
      </c>
      <c r="R55" s="720">
        <f t="shared" ref="R55:S55" si="68">R28</f>
        <v>2.1430800000000003</v>
      </c>
      <c r="S55" s="720">
        <f t="shared" si="68"/>
        <v>8.1730800000000006</v>
      </c>
      <c r="U55" s="309">
        <v>1600</v>
      </c>
      <c r="V55" s="310">
        <f t="shared" si="43"/>
        <v>163.80000000000001</v>
      </c>
      <c r="W55" s="310">
        <f t="shared" si="43"/>
        <v>174.6</v>
      </c>
      <c r="X55" s="310">
        <f t="shared" si="43"/>
        <v>187.20000000000002</v>
      </c>
      <c r="Y55" s="310">
        <f t="shared" si="43"/>
        <v>198</v>
      </c>
      <c r="Z55" s="310">
        <f t="shared" si="43"/>
        <v>210.6</v>
      </c>
      <c r="AA55" s="310">
        <f t="shared" si="43"/>
        <v>223.20000000000002</v>
      </c>
      <c r="AB55" s="310">
        <f t="shared" si="43"/>
        <v>234</v>
      </c>
      <c r="AC55" s="310">
        <f t="shared" si="43"/>
        <v>246.6</v>
      </c>
      <c r="AD55" s="310">
        <f t="shared" si="43"/>
        <v>257.40000000000003</v>
      </c>
      <c r="AE55" s="310">
        <f t="shared" si="43"/>
        <v>270</v>
      </c>
      <c r="AF55" s="310">
        <f t="shared" si="43"/>
        <v>280.8</v>
      </c>
      <c r="AG55" s="310">
        <f t="shared" si="43"/>
        <v>293.40000000000003</v>
      </c>
      <c r="AH55" s="310">
        <f t="shared" si="43"/>
        <v>306</v>
      </c>
      <c r="AI55" s="310">
        <f t="shared" si="43"/>
        <v>316.8</v>
      </c>
      <c r="AS55" s="23"/>
      <c r="AU55" s="1">
        <v>4.8360000000000003</v>
      </c>
      <c r="AV55" s="137" t="s">
        <v>930</v>
      </c>
      <c r="AZ55" s="314"/>
      <c r="BM55" s="801"/>
      <c r="BN55" s="183">
        <v>1800</v>
      </c>
      <c r="BO55" s="276">
        <f t="shared" si="44"/>
        <v>14.472999999999999</v>
      </c>
      <c r="BP55" s="276">
        <f t="shared" si="44"/>
        <v>14.472999999999999</v>
      </c>
      <c r="BQ55" s="276">
        <f t="shared" si="44"/>
        <v>14.472999999999999</v>
      </c>
      <c r="BR55" s="276">
        <f t="shared" si="44"/>
        <v>14.472999999999999</v>
      </c>
      <c r="BS55" s="276">
        <f t="shared" si="44"/>
        <v>14.472999999999999</v>
      </c>
      <c r="BT55" s="276">
        <f t="shared" si="44"/>
        <v>14.472999999999999</v>
      </c>
      <c r="BU55" s="276">
        <f t="shared" si="44"/>
        <v>14.472999999999999</v>
      </c>
      <c r="BV55" s="276">
        <f t="shared" si="44"/>
        <v>14.472999999999999</v>
      </c>
      <c r="BW55" s="285">
        <f t="shared" si="45"/>
        <v>16.254999999999999</v>
      </c>
      <c r="BX55" s="285">
        <f t="shared" si="45"/>
        <v>16.254999999999999</v>
      </c>
      <c r="BY55" s="285">
        <f t="shared" si="41"/>
        <v>16.254999999999999</v>
      </c>
      <c r="BZ55" s="285">
        <f t="shared" si="41"/>
        <v>16.254999999999999</v>
      </c>
      <c r="CA55" s="275">
        <f t="shared" si="46"/>
        <v>21.469000000000001</v>
      </c>
      <c r="CB55" s="275">
        <f t="shared" si="46"/>
        <v>21.469000000000001</v>
      </c>
    </row>
    <row r="56" spans="1:80" ht="15" customHeight="1">
      <c r="A56" s="54">
        <v>1250</v>
      </c>
      <c r="B56" s="802"/>
      <c r="C56" s="184">
        <v>1800</v>
      </c>
      <c r="D56" s="276" t="e">
        <f>INT(((($F$7+$AP$5)+(D$22/1000*BO55)+((D$22+100)*($C56+400)/1000000*$F$9))*$C$21+$F$5)*$C$20)</f>
        <v>#REF!</v>
      </c>
      <c r="E56" s="276" t="e">
        <f t="shared" si="67"/>
        <v>#REF!</v>
      </c>
      <c r="F56" s="276" t="e">
        <f t="shared" si="67"/>
        <v>#REF!</v>
      </c>
      <c r="G56" s="276" t="e">
        <f t="shared" si="67"/>
        <v>#REF!</v>
      </c>
      <c r="H56" s="276" t="e">
        <f t="shared" si="67"/>
        <v>#REF!</v>
      </c>
      <c r="I56" s="276" t="e">
        <f t="shared" si="67"/>
        <v>#REF!</v>
      </c>
      <c r="J56" s="276" t="e">
        <f t="shared" si="67"/>
        <v>#REF!</v>
      </c>
      <c r="K56" s="276" t="e">
        <f t="shared" si="67"/>
        <v>#REF!</v>
      </c>
      <c r="L56" s="285" t="e">
        <f t="shared" si="67"/>
        <v>#REF!</v>
      </c>
      <c r="M56" s="285" t="e">
        <f t="shared" si="67"/>
        <v>#REF!</v>
      </c>
      <c r="N56" s="285" t="e">
        <f t="shared" si="67"/>
        <v>#REF!</v>
      </c>
      <c r="O56" s="285" t="e">
        <f t="shared" si="67"/>
        <v>#REF!</v>
      </c>
      <c r="P56" s="275" t="e">
        <f t="shared" si="67"/>
        <v>#REF!</v>
      </c>
      <c r="Q56" s="275" t="e">
        <f t="shared" si="67"/>
        <v>#REF!</v>
      </c>
      <c r="R56" s="720">
        <f t="shared" ref="R56:S56" si="69">R29</f>
        <v>2.1430800000000003</v>
      </c>
      <c r="S56" s="720">
        <f t="shared" si="69"/>
        <v>8.1730800000000006</v>
      </c>
      <c r="U56" s="309">
        <v>1800</v>
      </c>
      <c r="V56" s="310">
        <f t="shared" si="43"/>
        <v>174.6</v>
      </c>
      <c r="W56" s="310">
        <f t="shared" si="43"/>
        <v>187.20000000000002</v>
      </c>
      <c r="X56" s="310">
        <f t="shared" si="43"/>
        <v>198</v>
      </c>
      <c r="Y56" s="310">
        <f t="shared" si="43"/>
        <v>210.6</v>
      </c>
      <c r="Z56" s="310">
        <f t="shared" si="43"/>
        <v>223.20000000000002</v>
      </c>
      <c r="AA56" s="310">
        <f t="shared" si="43"/>
        <v>234</v>
      </c>
      <c r="AB56" s="310">
        <f t="shared" si="43"/>
        <v>246.6</v>
      </c>
      <c r="AC56" s="310">
        <f t="shared" si="43"/>
        <v>257.40000000000003</v>
      </c>
      <c r="AD56" s="310">
        <f t="shared" si="43"/>
        <v>270</v>
      </c>
      <c r="AE56" s="310">
        <f t="shared" si="43"/>
        <v>282.60000000000002</v>
      </c>
      <c r="AF56" s="310">
        <f t="shared" si="43"/>
        <v>293.40000000000003</v>
      </c>
      <c r="AG56" s="310">
        <f t="shared" si="43"/>
        <v>306</v>
      </c>
      <c r="AH56" s="310">
        <f t="shared" si="43"/>
        <v>316.8</v>
      </c>
      <c r="AI56" s="310">
        <f t="shared" si="43"/>
        <v>329.40000000000003</v>
      </c>
      <c r="AS56" s="23"/>
      <c r="AU56" s="1">
        <v>1.865</v>
      </c>
      <c r="AV56" s="137" t="s">
        <v>104</v>
      </c>
      <c r="AZ56" s="314"/>
      <c r="BM56" s="801"/>
      <c r="BN56" s="183">
        <v>2000</v>
      </c>
      <c r="BO56" s="276">
        <f t="shared" si="44"/>
        <v>14.472999999999999</v>
      </c>
      <c r="BP56" s="276">
        <f t="shared" si="44"/>
        <v>14.472999999999999</v>
      </c>
      <c r="BQ56" s="276">
        <f t="shared" si="44"/>
        <v>14.472999999999999</v>
      </c>
      <c r="BR56" s="276">
        <f t="shared" si="44"/>
        <v>14.472999999999999</v>
      </c>
      <c r="BS56" s="276">
        <f t="shared" si="44"/>
        <v>14.472999999999999</v>
      </c>
      <c r="BT56" s="276">
        <f t="shared" si="44"/>
        <v>14.472999999999999</v>
      </c>
      <c r="BU56" s="276">
        <f t="shared" si="44"/>
        <v>14.472999999999999</v>
      </c>
      <c r="BV56" s="276">
        <f t="shared" si="44"/>
        <v>14.472999999999999</v>
      </c>
      <c r="BW56" s="285">
        <f t="shared" si="45"/>
        <v>16.254999999999999</v>
      </c>
      <c r="BX56" s="285">
        <f t="shared" si="45"/>
        <v>16.254999999999999</v>
      </c>
      <c r="BY56" s="285">
        <f t="shared" si="41"/>
        <v>16.254999999999999</v>
      </c>
      <c r="BZ56" s="285">
        <f t="shared" si="41"/>
        <v>16.254999999999999</v>
      </c>
      <c r="CA56" s="275">
        <f t="shared" si="46"/>
        <v>21.469000000000001</v>
      </c>
      <c r="CB56" s="275">
        <f t="shared" si="46"/>
        <v>21.469000000000001</v>
      </c>
    </row>
    <row r="57" spans="1:80" ht="15" customHeight="1">
      <c r="A57" s="54">
        <v>1500</v>
      </c>
      <c r="B57" s="802"/>
      <c r="C57" s="184">
        <v>2000</v>
      </c>
      <c r="D57" s="276" t="e">
        <f>INT(((($F$7+$AP$6)+(D$22/1000*BO56)+((D$22+100)*($C57+400)/1000000*$F$9))*$C$21+$F$5)*$C$20)</f>
        <v>#REF!</v>
      </c>
      <c r="E57" s="276" t="e">
        <f t="shared" ref="E57:Q57" si="70">INT(((($F$7+$AP$6)+(E$22/1000*BP56)+((E$22+100)*($C57+400)/1000000*$F$9))*$C$21+$F$5)*$C$20)</f>
        <v>#REF!</v>
      </c>
      <c r="F57" s="276" t="e">
        <f t="shared" si="70"/>
        <v>#REF!</v>
      </c>
      <c r="G57" s="276" t="e">
        <f t="shared" si="70"/>
        <v>#REF!</v>
      </c>
      <c r="H57" s="276" t="e">
        <f t="shared" si="70"/>
        <v>#REF!</v>
      </c>
      <c r="I57" s="276" t="e">
        <f t="shared" si="70"/>
        <v>#REF!</v>
      </c>
      <c r="J57" s="276" t="e">
        <f t="shared" si="70"/>
        <v>#REF!</v>
      </c>
      <c r="K57" s="276" t="e">
        <f t="shared" si="70"/>
        <v>#REF!</v>
      </c>
      <c r="L57" s="285" t="e">
        <f t="shared" si="70"/>
        <v>#REF!</v>
      </c>
      <c r="M57" s="285" t="e">
        <f t="shared" si="70"/>
        <v>#REF!</v>
      </c>
      <c r="N57" s="285" t="e">
        <f t="shared" si="70"/>
        <v>#REF!</v>
      </c>
      <c r="O57" s="285" t="e">
        <f t="shared" si="70"/>
        <v>#REF!</v>
      </c>
      <c r="P57" s="275" t="e">
        <f t="shared" si="70"/>
        <v>#REF!</v>
      </c>
      <c r="Q57" s="275" t="e">
        <f t="shared" si="70"/>
        <v>#REF!</v>
      </c>
      <c r="R57" s="720">
        <f t="shared" ref="R57:S57" si="71">R30</f>
        <v>2.5934399999999997</v>
      </c>
      <c r="S57" s="720">
        <f t="shared" si="71"/>
        <v>9.811440000000001</v>
      </c>
      <c r="U57" s="309">
        <v>2000</v>
      </c>
      <c r="V57" s="310">
        <f t="shared" si="43"/>
        <v>187.20000000000002</v>
      </c>
      <c r="W57" s="310">
        <f t="shared" si="43"/>
        <v>198</v>
      </c>
      <c r="X57" s="310">
        <f t="shared" si="43"/>
        <v>210.6</v>
      </c>
      <c r="Y57" s="310">
        <f t="shared" si="43"/>
        <v>223.20000000000002</v>
      </c>
      <c r="Z57" s="310">
        <f t="shared" si="43"/>
        <v>234</v>
      </c>
      <c r="AA57" s="310">
        <f t="shared" si="43"/>
        <v>246.6</v>
      </c>
      <c r="AB57" s="310">
        <f t="shared" si="43"/>
        <v>257.40000000000003</v>
      </c>
      <c r="AC57" s="310">
        <f t="shared" si="43"/>
        <v>270</v>
      </c>
      <c r="AD57" s="310">
        <f t="shared" si="43"/>
        <v>282.60000000000002</v>
      </c>
      <c r="AE57" s="310">
        <f t="shared" si="43"/>
        <v>293.40000000000003</v>
      </c>
      <c r="AF57" s="310">
        <f t="shared" si="43"/>
        <v>306</v>
      </c>
      <c r="AG57" s="310">
        <f t="shared" si="43"/>
        <v>316.8</v>
      </c>
      <c r="AH57" s="310">
        <f t="shared" si="43"/>
        <v>329.40000000000003</v>
      </c>
      <c r="AI57" s="310">
        <f t="shared" si="43"/>
        <v>342</v>
      </c>
      <c r="AS57" s="23"/>
      <c r="AU57" s="1">
        <v>2.85</v>
      </c>
      <c r="AV57" s="137" t="s">
        <v>105</v>
      </c>
      <c r="AZ57" s="314"/>
      <c r="BM57" s="801"/>
      <c r="BN57" s="183">
        <v>2200</v>
      </c>
      <c r="BO57" s="276">
        <f t="shared" si="44"/>
        <v>14.472999999999999</v>
      </c>
      <c r="BP57" s="276">
        <f t="shared" si="44"/>
        <v>14.472999999999999</v>
      </c>
      <c r="BQ57" s="276">
        <f t="shared" si="44"/>
        <v>14.472999999999999</v>
      </c>
      <c r="BR57" s="276">
        <f t="shared" si="44"/>
        <v>14.472999999999999</v>
      </c>
      <c r="BS57" s="276">
        <f t="shared" si="44"/>
        <v>14.472999999999999</v>
      </c>
      <c r="BT57" s="276">
        <f t="shared" si="44"/>
        <v>14.472999999999999</v>
      </c>
      <c r="BU57" s="276">
        <f t="shared" si="44"/>
        <v>14.472999999999999</v>
      </c>
      <c r="BV57" s="276">
        <f t="shared" si="44"/>
        <v>14.472999999999999</v>
      </c>
      <c r="BW57" s="285">
        <f t="shared" si="45"/>
        <v>16.254999999999999</v>
      </c>
      <c r="BX57" s="285">
        <f t="shared" si="45"/>
        <v>16.254999999999999</v>
      </c>
      <c r="BY57" s="285">
        <f t="shared" si="41"/>
        <v>16.254999999999999</v>
      </c>
      <c r="BZ57" s="285">
        <f t="shared" si="41"/>
        <v>16.254999999999999</v>
      </c>
      <c r="CA57" s="275">
        <f t="shared" si="46"/>
        <v>21.469000000000001</v>
      </c>
      <c r="CB57" s="275">
        <f t="shared" si="46"/>
        <v>21.469000000000001</v>
      </c>
    </row>
    <row r="58" spans="1:80" ht="12.95" customHeight="1">
      <c r="A58" s="54">
        <v>1750</v>
      </c>
      <c r="B58" s="802"/>
      <c r="C58" s="184">
        <v>2200</v>
      </c>
      <c r="D58" s="276" t="e">
        <f>INT(((($F$7+$AP$7)+(D$22/1000*BO57)+((D$22+100)*($C58+400)/1000000*$F$9))*$C$21+$F$5)*$C$20)</f>
        <v>#REF!</v>
      </c>
      <c r="E58" s="276" t="e">
        <f t="shared" ref="E58:Q59" si="72">INT(((($F$7+$AP$7)+(E$22/1000*BP57)+((E$22+100)*($C58+400)/1000000*$F$9))*$C$21+$F$5)*$C$20)</f>
        <v>#REF!</v>
      </c>
      <c r="F58" s="276" t="e">
        <f t="shared" si="72"/>
        <v>#REF!</v>
      </c>
      <c r="G58" s="276" t="e">
        <f t="shared" si="72"/>
        <v>#REF!</v>
      </c>
      <c r="H58" s="276" t="e">
        <f t="shared" si="72"/>
        <v>#REF!</v>
      </c>
      <c r="I58" s="276" t="e">
        <f t="shared" si="72"/>
        <v>#REF!</v>
      </c>
      <c r="J58" s="276" t="e">
        <f t="shared" si="72"/>
        <v>#REF!</v>
      </c>
      <c r="K58" s="276" t="e">
        <f t="shared" si="72"/>
        <v>#REF!</v>
      </c>
      <c r="L58" s="285" t="e">
        <f t="shared" si="72"/>
        <v>#REF!</v>
      </c>
      <c r="M58" s="285" t="e">
        <f t="shared" si="72"/>
        <v>#REF!</v>
      </c>
      <c r="N58" s="285" t="e">
        <f t="shared" si="72"/>
        <v>#REF!</v>
      </c>
      <c r="O58" s="285" t="e">
        <f t="shared" si="72"/>
        <v>#REF!</v>
      </c>
      <c r="P58" s="275" t="e">
        <f t="shared" si="72"/>
        <v>#REF!</v>
      </c>
      <c r="Q58" s="275" t="e">
        <f t="shared" si="72"/>
        <v>#REF!</v>
      </c>
      <c r="R58" s="720">
        <f t="shared" ref="R58:S58" si="73">R31</f>
        <v>2.96136</v>
      </c>
      <c r="S58" s="720">
        <f t="shared" si="73"/>
        <v>11.38536</v>
      </c>
      <c r="U58" s="309">
        <v>2200</v>
      </c>
      <c r="V58" s="310">
        <f t="shared" si="43"/>
        <v>199.8</v>
      </c>
      <c r="W58" s="310">
        <f t="shared" si="43"/>
        <v>210.6</v>
      </c>
      <c r="X58" s="310">
        <f t="shared" si="43"/>
        <v>223.20000000000002</v>
      </c>
      <c r="Y58" s="310">
        <f t="shared" si="43"/>
        <v>234</v>
      </c>
      <c r="Z58" s="310">
        <f t="shared" si="43"/>
        <v>246.6</v>
      </c>
      <c r="AA58" s="310">
        <f t="shared" si="43"/>
        <v>257.40000000000003</v>
      </c>
      <c r="AB58" s="310">
        <f t="shared" si="43"/>
        <v>270</v>
      </c>
      <c r="AC58" s="310">
        <f t="shared" si="43"/>
        <v>282.60000000000002</v>
      </c>
      <c r="AD58" s="310">
        <f t="shared" si="43"/>
        <v>293.40000000000003</v>
      </c>
      <c r="AE58" s="310">
        <f t="shared" si="43"/>
        <v>306</v>
      </c>
      <c r="AF58" s="310">
        <f t="shared" si="43"/>
        <v>316.8</v>
      </c>
      <c r="AG58" s="310">
        <f t="shared" si="43"/>
        <v>329.40000000000003</v>
      </c>
      <c r="AH58" s="310">
        <f t="shared" si="43"/>
        <v>342</v>
      </c>
      <c r="AI58" s="310">
        <f t="shared" si="43"/>
        <v>352.8</v>
      </c>
      <c r="AS58" s="1">
        <v>2</v>
      </c>
      <c r="AT58" s="1">
        <v>2.16</v>
      </c>
      <c r="AU58" s="1">
        <f t="shared" ref="AU58" si="74">AT58*AS58</f>
        <v>4.32</v>
      </c>
      <c r="AV58" t="s">
        <v>106</v>
      </c>
      <c r="BM58" s="801"/>
      <c r="BN58" s="182">
        <v>2400</v>
      </c>
      <c r="BO58" s="276">
        <f t="shared" si="44"/>
        <v>14.472999999999999</v>
      </c>
      <c r="BP58" s="276">
        <f t="shared" si="44"/>
        <v>14.472999999999999</v>
      </c>
      <c r="BQ58" s="276">
        <f t="shared" si="44"/>
        <v>14.472999999999999</v>
      </c>
      <c r="BR58" s="276">
        <f t="shared" si="44"/>
        <v>14.472999999999999</v>
      </c>
      <c r="BS58" s="276">
        <f t="shared" si="44"/>
        <v>14.472999999999999</v>
      </c>
      <c r="BT58" s="276">
        <f t="shared" si="44"/>
        <v>14.472999999999999</v>
      </c>
      <c r="BU58" s="276">
        <f t="shared" si="44"/>
        <v>14.472999999999999</v>
      </c>
      <c r="BV58" s="285">
        <f t="shared" si="45"/>
        <v>16.254999999999999</v>
      </c>
      <c r="BW58" s="285">
        <f t="shared" si="45"/>
        <v>16.254999999999999</v>
      </c>
      <c r="BX58" s="285">
        <f t="shared" si="45"/>
        <v>16.254999999999999</v>
      </c>
      <c r="BY58" s="285">
        <f t="shared" si="41"/>
        <v>16.254999999999999</v>
      </c>
      <c r="BZ58" s="285">
        <f t="shared" si="41"/>
        <v>16.254999999999999</v>
      </c>
      <c r="CA58" s="275">
        <f t="shared" si="46"/>
        <v>21.469000000000001</v>
      </c>
      <c r="CB58" s="275">
        <f t="shared" si="46"/>
        <v>21.469000000000001</v>
      </c>
    </row>
    <row r="59" spans="1:80" ht="20.100000000000001" customHeight="1">
      <c r="A59" s="54">
        <v>1750</v>
      </c>
      <c r="B59" s="802"/>
      <c r="C59" s="184">
        <v>2400</v>
      </c>
      <c r="D59" s="276" t="e">
        <f>INT(((($F$7+$AP$7)+(D$22/1000*BO58)+((D$22+100)*($C59+400)/1000000*$F$9))*$C$21+$F$5)*$C$20)</f>
        <v>#REF!</v>
      </c>
      <c r="E59" s="276" t="e">
        <f t="shared" si="72"/>
        <v>#REF!</v>
      </c>
      <c r="F59" s="276" t="e">
        <f t="shared" si="72"/>
        <v>#REF!</v>
      </c>
      <c r="G59" s="276" t="e">
        <f t="shared" si="72"/>
        <v>#REF!</v>
      </c>
      <c r="H59" s="276" t="e">
        <f t="shared" si="72"/>
        <v>#REF!</v>
      </c>
      <c r="I59" s="276" t="e">
        <f t="shared" si="72"/>
        <v>#REF!</v>
      </c>
      <c r="J59" s="276" t="e">
        <f t="shared" si="72"/>
        <v>#REF!</v>
      </c>
      <c r="K59" s="285" t="e">
        <f t="shared" si="72"/>
        <v>#REF!</v>
      </c>
      <c r="L59" s="285" t="e">
        <f t="shared" si="72"/>
        <v>#REF!</v>
      </c>
      <c r="M59" s="285" t="e">
        <f t="shared" si="72"/>
        <v>#REF!</v>
      </c>
      <c r="N59" s="285" t="e">
        <f t="shared" si="72"/>
        <v>#REF!</v>
      </c>
      <c r="O59" s="285" t="e">
        <f t="shared" si="72"/>
        <v>#REF!</v>
      </c>
      <c r="P59" s="275" t="e">
        <f t="shared" si="72"/>
        <v>#REF!</v>
      </c>
      <c r="Q59" s="275" t="e">
        <f t="shared" si="72"/>
        <v>#REF!</v>
      </c>
      <c r="R59" s="720">
        <f t="shared" ref="R59:S59" si="75">R32</f>
        <v>2.96136</v>
      </c>
      <c r="S59" s="720">
        <f t="shared" si="75"/>
        <v>11.38536</v>
      </c>
      <c r="U59" s="309">
        <v>2400</v>
      </c>
      <c r="V59" s="310">
        <f t="shared" si="43"/>
        <v>210.6</v>
      </c>
      <c r="W59" s="310">
        <f t="shared" si="43"/>
        <v>223.20000000000002</v>
      </c>
      <c r="X59" s="310">
        <f t="shared" si="43"/>
        <v>234</v>
      </c>
      <c r="Y59" s="310">
        <f t="shared" si="43"/>
        <v>246.6</v>
      </c>
      <c r="Z59" s="310">
        <f t="shared" si="43"/>
        <v>259.2</v>
      </c>
      <c r="AA59" s="310">
        <f t="shared" si="43"/>
        <v>270</v>
      </c>
      <c r="AB59" s="310">
        <f t="shared" si="43"/>
        <v>282.60000000000002</v>
      </c>
      <c r="AC59" s="310">
        <f t="shared" si="43"/>
        <v>293.40000000000003</v>
      </c>
      <c r="AD59" s="310">
        <f t="shared" si="43"/>
        <v>306</v>
      </c>
      <c r="AE59" s="310">
        <f t="shared" si="43"/>
        <v>316.8</v>
      </c>
      <c r="AF59" s="310">
        <f t="shared" si="43"/>
        <v>329.40000000000003</v>
      </c>
      <c r="AG59" s="310">
        <f t="shared" si="43"/>
        <v>342</v>
      </c>
      <c r="AH59" s="310">
        <f t="shared" si="43"/>
        <v>352.8</v>
      </c>
      <c r="AI59" s="310">
        <f t="shared" si="43"/>
        <v>365.40000000000003</v>
      </c>
      <c r="BM59" s="801"/>
      <c r="BN59" s="182">
        <v>2600</v>
      </c>
      <c r="BO59" s="276">
        <f t="shared" si="44"/>
        <v>14.472999999999999</v>
      </c>
      <c r="BP59" s="276">
        <f t="shared" si="44"/>
        <v>14.472999999999999</v>
      </c>
      <c r="BQ59" s="276">
        <f t="shared" si="44"/>
        <v>14.472999999999999</v>
      </c>
      <c r="BR59" s="276">
        <f t="shared" si="44"/>
        <v>14.472999999999999</v>
      </c>
      <c r="BS59" s="276">
        <f t="shared" si="44"/>
        <v>14.472999999999999</v>
      </c>
      <c r="BT59" s="276">
        <f t="shared" si="44"/>
        <v>14.472999999999999</v>
      </c>
      <c r="BU59" s="285">
        <f t="shared" si="45"/>
        <v>16.254999999999999</v>
      </c>
      <c r="BV59" s="285">
        <f t="shared" si="45"/>
        <v>16.254999999999999</v>
      </c>
      <c r="BW59" s="285">
        <f t="shared" si="45"/>
        <v>16.254999999999999</v>
      </c>
      <c r="BX59" s="285">
        <f t="shared" si="45"/>
        <v>16.254999999999999</v>
      </c>
      <c r="BY59" s="285">
        <f t="shared" si="41"/>
        <v>16.254999999999999</v>
      </c>
      <c r="BZ59" s="285">
        <f t="shared" si="41"/>
        <v>16.254999999999999</v>
      </c>
      <c r="CA59" s="275">
        <f t="shared" si="46"/>
        <v>21.469000000000001</v>
      </c>
      <c r="CB59" s="275">
        <f t="shared" si="46"/>
        <v>21.469000000000001</v>
      </c>
    </row>
    <row r="60" spans="1:80" ht="20.100000000000001" customHeight="1">
      <c r="A60" s="54">
        <v>2000</v>
      </c>
      <c r="B60" s="802"/>
      <c r="C60" s="184">
        <v>2600</v>
      </c>
      <c r="D60" s="276" t="e">
        <f>INT(((($F$7+$AP$8)+(D$22/1000*BO59)+((D$22+100)*($C60+400)/1000000*$F$9))*$C$21+$F$5)*$C$20)</f>
        <v>#REF!</v>
      </c>
      <c r="E60" s="276" t="e">
        <f t="shared" ref="E60:O60" si="76">INT(((($F$7+$AP$8)+(E$22/1000*BP59)+((E$22+100)*($C60+400)/1000000*$F$9))*$C$21+$F$5)*$C$20)</f>
        <v>#REF!</v>
      </c>
      <c r="F60" s="276" t="e">
        <f t="shared" si="76"/>
        <v>#REF!</v>
      </c>
      <c r="G60" s="276" t="e">
        <f t="shared" si="76"/>
        <v>#REF!</v>
      </c>
      <c r="H60" s="276" t="e">
        <f t="shared" si="76"/>
        <v>#REF!</v>
      </c>
      <c r="I60" s="276" t="e">
        <f t="shared" si="76"/>
        <v>#REF!</v>
      </c>
      <c r="J60" s="285" t="e">
        <f t="shared" si="76"/>
        <v>#REF!</v>
      </c>
      <c r="K60" s="285" t="e">
        <f t="shared" si="76"/>
        <v>#REF!</v>
      </c>
      <c r="L60" s="285" t="e">
        <f t="shared" si="76"/>
        <v>#REF!</v>
      </c>
      <c r="M60" s="285" t="e">
        <f t="shared" si="76"/>
        <v>#REF!</v>
      </c>
      <c r="N60" s="285" t="e">
        <f t="shared" si="76"/>
        <v>#REF!</v>
      </c>
      <c r="O60" s="285" t="e">
        <f t="shared" si="76"/>
        <v>#REF!</v>
      </c>
      <c r="P60" s="275" t="e">
        <f t="shared" ref="P60" si="77">INT(((($F$7+$AP$8)+(P$22/1000*CA59)+((P$22+100)*($C60+400)/1000000*$F$9))*$C$21+$F$5)*$C$20)</f>
        <v>#REF!</v>
      </c>
      <c r="Q60" s="275" t="e">
        <f t="shared" ref="Q60" si="78">INT(((($F$7+$AP$8)+(Q$22/1000*CB59)+((Q$22+100)*($C60+400)/1000000*$F$9))*$C$21+$F$5)*$C$20)</f>
        <v>#REF!</v>
      </c>
      <c r="R60" s="720">
        <f t="shared" ref="R60:S60" si="79">R33</f>
        <v>3.4761600000000001</v>
      </c>
      <c r="S60" s="720">
        <f t="shared" si="79"/>
        <v>13.952159999999999</v>
      </c>
      <c r="U60" s="309">
        <v>2600</v>
      </c>
      <c r="V60" s="310">
        <f t="shared" ref="V60:AI65" si="80">INT((($AU$68)+(V$49/1000*$AU$50)+($U60/1000*$AU$54)))*$AV$1</f>
        <v>223.20000000000002</v>
      </c>
      <c r="W60" s="310">
        <f t="shared" si="80"/>
        <v>234</v>
      </c>
      <c r="X60" s="310">
        <f t="shared" si="80"/>
        <v>246.6</v>
      </c>
      <c r="Y60" s="310">
        <f t="shared" si="80"/>
        <v>259.2</v>
      </c>
      <c r="Z60" s="310">
        <f t="shared" si="80"/>
        <v>270</v>
      </c>
      <c r="AA60" s="310">
        <f t="shared" si="80"/>
        <v>282.60000000000002</v>
      </c>
      <c r="AB60" s="310">
        <f t="shared" si="80"/>
        <v>293.40000000000003</v>
      </c>
      <c r="AC60" s="310">
        <f t="shared" si="80"/>
        <v>306</v>
      </c>
      <c r="AD60" s="310">
        <f t="shared" si="80"/>
        <v>318.60000000000002</v>
      </c>
      <c r="AE60" s="310">
        <f t="shared" si="80"/>
        <v>329.40000000000003</v>
      </c>
      <c r="AF60" s="310">
        <f t="shared" si="80"/>
        <v>342</v>
      </c>
      <c r="AG60" s="310">
        <f t="shared" si="80"/>
        <v>352.8</v>
      </c>
      <c r="AH60" s="310">
        <f t="shared" si="80"/>
        <v>365.40000000000003</v>
      </c>
      <c r="AI60" s="310">
        <f t="shared" si="80"/>
        <v>376.2</v>
      </c>
      <c r="AS60" s="23">
        <v>2</v>
      </c>
      <c r="AT60" s="1">
        <v>0.2</v>
      </c>
      <c r="AU60" s="1">
        <f>AT60*AS60</f>
        <v>0.4</v>
      </c>
      <c r="AV60" t="s">
        <v>931</v>
      </c>
      <c r="AZ60" s="314"/>
      <c r="BM60" s="801"/>
      <c r="BN60" s="182">
        <v>2800</v>
      </c>
      <c r="BO60" s="276">
        <f t="shared" si="44"/>
        <v>14.472999999999999</v>
      </c>
      <c r="BP60" s="276">
        <f t="shared" si="44"/>
        <v>14.472999999999999</v>
      </c>
      <c r="BQ60" s="276">
        <f t="shared" si="44"/>
        <v>14.472999999999999</v>
      </c>
      <c r="BR60" s="276">
        <f t="shared" si="44"/>
        <v>14.472999999999999</v>
      </c>
      <c r="BS60" s="276">
        <f t="shared" si="44"/>
        <v>14.472999999999999</v>
      </c>
      <c r="BT60" s="285">
        <f t="shared" si="45"/>
        <v>16.254999999999999</v>
      </c>
      <c r="BU60" s="285">
        <f t="shared" si="45"/>
        <v>16.254999999999999</v>
      </c>
      <c r="BV60" s="285">
        <f t="shared" si="45"/>
        <v>16.254999999999999</v>
      </c>
      <c r="BW60" s="285">
        <f t="shared" si="45"/>
        <v>16.254999999999999</v>
      </c>
      <c r="BX60" s="285">
        <f t="shared" si="45"/>
        <v>16.254999999999999</v>
      </c>
      <c r="BY60" s="285">
        <f t="shared" si="41"/>
        <v>16.254999999999999</v>
      </c>
      <c r="BZ60" s="285">
        <f t="shared" si="41"/>
        <v>16.254999999999999</v>
      </c>
      <c r="CA60" s="275">
        <f t="shared" si="46"/>
        <v>21.469000000000001</v>
      </c>
      <c r="CB60" s="275">
        <f t="shared" si="46"/>
        <v>21.469000000000001</v>
      </c>
    </row>
    <row r="61" spans="1:80" ht="15" customHeight="1">
      <c r="A61" s="54">
        <v>2250</v>
      </c>
      <c r="B61" s="802"/>
      <c r="C61" s="184">
        <v>2800</v>
      </c>
      <c r="D61" s="276" t="e">
        <f>INT(((($F$7+$AP$9)+(D$22/1000*BO60)+((D$22+100)*($C61+400)/1000000*$F$9))*$C$21+$F$5)*$C$20)</f>
        <v>#REF!</v>
      </c>
      <c r="E61" s="276" t="e">
        <f t="shared" ref="E61:Q62" si="81">INT(((($F$7+$AP$9)+(E$22/1000*BP60)+((E$22+100)*($C61+400)/1000000*$F$9))*$C$21+$F$5)*$C$20)</f>
        <v>#REF!</v>
      </c>
      <c r="F61" s="276" t="e">
        <f t="shared" si="81"/>
        <v>#REF!</v>
      </c>
      <c r="G61" s="276" t="e">
        <f t="shared" si="81"/>
        <v>#REF!</v>
      </c>
      <c r="H61" s="276" t="e">
        <f t="shared" si="81"/>
        <v>#REF!</v>
      </c>
      <c r="I61" s="285" t="e">
        <f t="shared" si="81"/>
        <v>#REF!</v>
      </c>
      <c r="J61" s="285" t="e">
        <f t="shared" si="81"/>
        <v>#REF!</v>
      </c>
      <c r="K61" s="285" t="e">
        <f t="shared" si="81"/>
        <v>#REF!</v>
      </c>
      <c r="L61" s="285" t="e">
        <f t="shared" si="81"/>
        <v>#REF!</v>
      </c>
      <c r="M61" s="285" t="e">
        <f t="shared" si="81"/>
        <v>#REF!</v>
      </c>
      <c r="N61" s="285" t="e">
        <f t="shared" si="81"/>
        <v>#REF!</v>
      </c>
      <c r="O61" s="285" t="e">
        <f t="shared" si="81"/>
        <v>#REF!</v>
      </c>
      <c r="P61" s="275" t="e">
        <f t="shared" si="81"/>
        <v>#REF!</v>
      </c>
      <c r="Q61" s="275" t="e">
        <f t="shared" si="81"/>
        <v>#REF!</v>
      </c>
      <c r="R61" s="720">
        <f t="shared" ref="R61:S61" si="82">R34</f>
        <v>5.0277999999999992</v>
      </c>
      <c r="S61" s="720">
        <f t="shared" si="82"/>
        <v>13.845799999999999</v>
      </c>
      <c r="U61" s="309">
        <v>2800</v>
      </c>
      <c r="V61" s="310">
        <f t="shared" si="80"/>
        <v>234</v>
      </c>
      <c r="W61" s="310">
        <f t="shared" si="80"/>
        <v>246.6</v>
      </c>
      <c r="X61" s="310">
        <f t="shared" si="80"/>
        <v>259.2</v>
      </c>
      <c r="Y61" s="310">
        <f t="shared" si="80"/>
        <v>270</v>
      </c>
      <c r="Z61" s="310">
        <f t="shared" si="80"/>
        <v>282.60000000000002</v>
      </c>
      <c r="AA61" s="310">
        <f t="shared" si="80"/>
        <v>293.40000000000003</v>
      </c>
      <c r="AB61" s="310">
        <f t="shared" si="80"/>
        <v>306</v>
      </c>
      <c r="AC61" s="310">
        <f t="shared" si="80"/>
        <v>318.60000000000002</v>
      </c>
      <c r="AD61" s="310">
        <f t="shared" si="80"/>
        <v>329.40000000000003</v>
      </c>
      <c r="AE61" s="310">
        <f t="shared" si="80"/>
        <v>342</v>
      </c>
      <c r="AF61" s="310">
        <f t="shared" si="80"/>
        <v>352.8</v>
      </c>
      <c r="AG61" s="310">
        <f t="shared" si="80"/>
        <v>365.40000000000003</v>
      </c>
      <c r="AH61" s="310">
        <f t="shared" si="80"/>
        <v>376.2</v>
      </c>
      <c r="AI61" s="310">
        <f t="shared" si="80"/>
        <v>388.8</v>
      </c>
      <c r="AS61" s="23">
        <v>8</v>
      </c>
      <c r="AT61" s="1">
        <v>0.2</v>
      </c>
      <c r="AU61" s="1">
        <f t="shared" ref="AU61:AU63" si="83">AT61*AS61</f>
        <v>1.6</v>
      </c>
      <c r="AV61" t="s">
        <v>932</v>
      </c>
      <c r="AZ61" s="314"/>
      <c r="BM61" s="801"/>
      <c r="BN61" s="182">
        <v>3000</v>
      </c>
      <c r="BO61" s="276">
        <f t="shared" si="44"/>
        <v>14.472999999999999</v>
      </c>
      <c r="BP61" s="276">
        <f t="shared" si="44"/>
        <v>14.472999999999999</v>
      </c>
      <c r="BQ61" s="276">
        <f t="shared" si="44"/>
        <v>14.472999999999999</v>
      </c>
      <c r="BR61" s="276">
        <f t="shared" si="44"/>
        <v>14.472999999999999</v>
      </c>
      <c r="BS61" s="276">
        <f t="shared" si="44"/>
        <v>14.472999999999999</v>
      </c>
      <c r="BT61" s="285">
        <f t="shared" si="45"/>
        <v>16.254999999999999</v>
      </c>
      <c r="BU61" s="285">
        <f t="shared" si="45"/>
        <v>16.254999999999999</v>
      </c>
      <c r="BV61" s="285">
        <f t="shared" si="45"/>
        <v>16.254999999999999</v>
      </c>
      <c r="BW61" s="285">
        <f t="shared" si="45"/>
        <v>16.254999999999999</v>
      </c>
      <c r="BX61" s="285">
        <f t="shared" si="45"/>
        <v>16.254999999999999</v>
      </c>
      <c r="BY61" s="285">
        <f t="shared" si="45"/>
        <v>16.254999999999999</v>
      </c>
      <c r="BZ61" s="275">
        <f t="shared" si="46"/>
        <v>21.469000000000001</v>
      </c>
      <c r="CA61" s="275">
        <f t="shared" si="46"/>
        <v>21.469000000000001</v>
      </c>
      <c r="CB61" s="275">
        <f t="shared" si="46"/>
        <v>21.469000000000001</v>
      </c>
    </row>
    <row r="62" spans="1:80" ht="15" customHeight="1">
      <c r="A62" s="54">
        <v>2250</v>
      </c>
      <c r="B62" s="802"/>
      <c r="C62" s="184">
        <v>3000</v>
      </c>
      <c r="D62" s="276" t="e">
        <f>INT(((($F$7+$AP$9)+(D$22/1000*BO61)+((D$22+100)*($C62+400)/1000000*$F$9))*$C$21+$F$5)*$C$20)</f>
        <v>#REF!</v>
      </c>
      <c r="E62" s="276" t="e">
        <f t="shared" si="81"/>
        <v>#REF!</v>
      </c>
      <c r="F62" s="276" t="e">
        <f t="shared" si="81"/>
        <v>#REF!</v>
      </c>
      <c r="G62" s="276" t="e">
        <f t="shared" si="81"/>
        <v>#REF!</v>
      </c>
      <c r="H62" s="276" t="e">
        <f t="shared" si="81"/>
        <v>#REF!</v>
      </c>
      <c r="I62" s="285" t="e">
        <f t="shared" si="81"/>
        <v>#REF!</v>
      </c>
      <c r="J62" s="285" t="e">
        <f t="shared" si="81"/>
        <v>#REF!</v>
      </c>
      <c r="K62" s="285" t="e">
        <f t="shared" si="81"/>
        <v>#REF!</v>
      </c>
      <c r="L62" s="285" t="e">
        <f t="shared" si="81"/>
        <v>#REF!</v>
      </c>
      <c r="M62" s="285" t="e">
        <f t="shared" si="81"/>
        <v>#REF!</v>
      </c>
      <c r="N62" s="285" t="e">
        <f t="shared" si="81"/>
        <v>#REF!</v>
      </c>
      <c r="O62" s="275" t="e">
        <f t="shared" si="81"/>
        <v>#REF!</v>
      </c>
      <c r="P62" s="275" t="e">
        <f t="shared" si="81"/>
        <v>#REF!</v>
      </c>
      <c r="Q62" s="275" t="e">
        <f t="shared" si="81"/>
        <v>#REF!</v>
      </c>
      <c r="R62" s="720">
        <f t="shared" ref="R62:S62" si="84">R35</f>
        <v>5.0277999999999992</v>
      </c>
      <c r="S62" s="720">
        <f t="shared" si="84"/>
        <v>13.845799999999999</v>
      </c>
      <c r="U62" s="309">
        <v>3000</v>
      </c>
      <c r="V62" s="310">
        <f t="shared" si="80"/>
        <v>246.6</v>
      </c>
      <c r="W62" s="310">
        <f t="shared" si="80"/>
        <v>259.2</v>
      </c>
      <c r="X62" s="310">
        <f t="shared" si="80"/>
        <v>270</v>
      </c>
      <c r="Y62" s="310">
        <f t="shared" si="80"/>
        <v>282.60000000000002</v>
      </c>
      <c r="Z62" s="310">
        <f t="shared" si="80"/>
        <v>293.40000000000003</v>
      </c>
      <c r="AA62" s="310">
        <f t="shared" si="80"/>
        <v>306</v>
      </c>
      <c r="AB62" s="310">
        <f t="shared" si="80"/>
        <v>318.60000000000002</v>
      </c>
      <c r="AC62" s="310">
        <f t="shared" si="80"/>
        <v>329.40000000000003</v>
      </c>
      <c r="AD62" s="310">
        <f t="shared" si="80"/>
        <v>342</v>
      </c>
      <c r="AE62" s="310">
        <f t="shared" si="80"/>
        <v>352.8</v>
      </c>
      <c r="AF62" s="310">
        <f t="shared" si="80"/>
        <v>365.40000000000003</v>
      </c>
      <c r="AG62" s="310">
        <f t="shared" si="80"/>
        <v>378</v>
      </c>
      <c r="AH62" s="310">
        <f t="shared" si="80"/>
        <v>388.8</v>
      </c>
      <c r="AI62" s="310">
        <f t="shared" si="80"/>
        <v>401.40000000000003</v>
      </c>
      <c r="AS62" s="23">
        <v>1</v>
      </c>
      <c r="AT62" s="1">
        <v>1.1200000000000001</v>
      </c>
      <c r="AU62" s="1">
        <f>AT62*AS62</f>
        <v>1.1200000000000001</v>
      </c>
      <c r="AV62" t="s">
        <v>933</v>
      </c>
      <c r="AZ62" s="314"/>
      <c r="BM62" s="801"/>
      <c r="BN62" s="182">
        <v>3200</v>
      </c>
      <c r="BO62" s="276">
        <f t="shared" si="44"/>
        <v>14.472999999999999</v>
      </c>
      <c r="BP62" s="276">
        <f t="shared" si="44"/>
        <v>14.472999999999999</v>
      </c>
      <c r="BQ62" s="276">
        <f t="shared" si="44"/>
        <v>14.472999999999999</v>
      </c>
      <c r="BR62" s="276">
        <f t="shared" si="44"/>
        <v>14.472999999999999</v>
      </c>
      <c r="BS62" s="276">
        <f t="shared" si="44"/>
        <v>14.472999999999999</v>
      </c>
      <c r="BT62" s="285">
        <f t="shared" si="45"/>
        <v>16.254999999999999</v>
      </c>
      <c r="BU62" s="285">
        <f t="shared" si="45"/>
        <v>16.254999999999999</v>
      </c>
      <c r="BV62" s="285">
        <f t="shared" si="45"/>
        <v>16.254999999999999</v>
      </c>
      <c r="BW62" s="285">
        <f t="shared" si="45"/>
        <v>16.254999999999999</v>
      </c>
      <c r="BX62" s="285">
        <f t="shared" si="45"/>
        <v>16.254999999999999</v>
      </c>
      <c r="BY62" s="285">
        <f t="shared" si="45"/>
        <v>16.254999999999999</v>
      </c>
      <c r="BZ62" s="275">
        <f t="shared" si="46"/>
        <v>21.469000000000001</v>
      </c>
      <c r="CA62" s="275">
        <f t="shared" si="46"/>
        <v>21.469000000000001</v>
      </c>
      <c r="CB62" s="275">
        <f t="shared" si="46"/>
        <v>21.469000000000001</v>
      </c>
    </row>
    <row r="63" spans="1:80" ht="15" customHeight="1">
      <c r="A63" s="54">
        <v>2500</v>
      </c>
      <c r="B63" s="802"/>
      <c r="C63" s="184">
        <v>3200</v>
      </c>
      <c r="D63" s="276" t="e">
        <f>INT(((($F$7+$AP$10)+(D$22/1000*BO62)+((D$22+100)*($C63+400)/1000000*$F$9))*$C$21+$F$5)*$C$20)</f>
        <v>#REF!</v>
      </c>
      <c r="E63" s="276" t="e">
        <f t="shared" ref="E63:Q64" si="85">INT(((($F$7+$AP$10)+(E$22/1000*BP62)+((E$22+100)*($C63+400)/1000000*$F$9))*$C$21+$F$5)*$C$20)</f>
        <v>#REF!</v>
      </c>
      <c r="F63" s="276" t="e">
        <f t="shared" si="85"/>
        <v>#REF!</v>
      </c>
      <c r="G63" s="276" t="e">
        <f t="shared" si="85"/>
        <v>#REF!</v>
      </c>
      <c r="H63" s="276" t="e">
        <f t="shared" si="85"/>
        <v>#REF!</v>
      </c>
      <c r="I63" s="285" t="e">
        <f t="shared" si="85"/>
        <v>#REF!</v>
      </c>
      <c r="J63" s="285" t="e">
        <f t="shared" si="85"/>
        <v>#REF!</v>
      </c>
      <c r="K63" s="285" t="e">
        <f t="shared" si="85"/>
        <v>#REF!</v>
      </c>
      <c r="L63" s="285" t="e">
        <f t="shared" si="85"/>
        <v>#REF!</v>
      </c>
      <c r="M63" s="285" t="e">
        <f t="shared" si="85"/>
        <v>#REF!</v>
      </c>
      <c r="N63" s="285" t="e">
        <f t="shared" si="85"/>
        <v>#REF!</v>
      </c>
      <c r="O63" s="275" t="e">
        <f t="shared" si="85"/>
        <v>#REF!</v>
      </c>
      <c r="P63" s="275" t="e">
        <f t="shared" si="85"/>
        <v>#REF!</v>
      </c>
      <c r="Q63" s="275" t="e">
        <f t="shared" si="85"/>
        <v>#REF!</v>
      </c>
      <c r="R63" s="720">
        <f t="shared" ref="R63:S63" si="86">R36</f>
        <v>4.8849999999999998</v>
      </c>
      <c r="S63" s="720">
        <f t="shared" si="86"/>
        <v>14.035000000000002</v>
      </c>
      <c r="U63" s="309">
        <v>3200</v>
      </c>
      <c r="V63" s="310">
        <f t="shared" si="80"/>
        <v>259.2</v>
      </c>
      <c r="W63" s="310">
        <f t="shared" si="80"/>
        <v>270</v>
      </c>
      <c r="X63" s="310">
        <f t="shared" si="80"/>
        <v>282.60000000000002</v>
      </c>
      <c r="Y63" s="310">
        <f t="shared" si="80"/>
        <v>293.40000000000003</v>
      </c>
      <c r="Z63" s="310">
        <f t="shared" si="80"/>
        <v>306</v>
      </c>
      <c r="AA63" s="310">
        <f t="shared" si="80"/>
        <v>318.60000000000002</v>
      </c>
      <c r="AB63" s="310">
        <f t="shared" si="80"/>
        <v>329.40000000000003</v>
      </c>
      <c r="AC63" s="310">
        <f t="shared" si="80"/>
        <v>342</v>
      </c>
      <c r="AD63" s="310">
        <f t="shared" si="80"/>
        <v>352.8</v>
      </c>
      <c r="AE63" s="310">
        <f t="shared" si="80"/>
        <v>365.40000000000003</v>
      </c>
      <c r="AF63" s="310">
        <f t="shared" si="80"/>
        <v>378</v>
      </c>
      <c r="AG63" s="310">
        <f t="shared" si="80"/>
        <v>388.8</v>
      </c>
      <c r="AH63" s="310">
        <f t="shared" si="80"/>
        <v>401.40000000000003</v>
      </c>
      <c r="AI63" s="310">
        <f t="shared" si="80"/>
        <v>412.2</v>
      </c>
      <c r="AS63" s="23">
        <v>1</v>
      </c>
      <c r="AT63" s="1">
        <v>1.19</v>
      </c>
      <c r="AU63" s="1">
        <f t="shared" si="83"/>
        <v>1.19</v>
      </c>
      <c r="AV63" t="s">
        <v>934</v>
      </c>
      <c r="AZ63" s="314"/>
      <c r="BM63" s="801"/>
      <c r="BN63" s="182">
        <v>3400</v>
      </c>
      <c r="BO63" s="276">
        <f>$W$10</f>
        <v>14.472999999999999</v>
      </c>
      <c r="BP63" s="276">
        <f t="shared" si="44"/>
        <v>14.472999999999999</v>
      </c>
      <c r="BQ63" s="276">
        <f t="shared" si="44"/>
        <v>14.472999999999999</v>
      </c>
      <c r="BR63" s="276">
        <f t="shared" si="44"/>
        <v>14.472999999999999</v>
      </c>
      <c r="BS63" s="276">
        <f t="shared" si="44"/>
        <v>14.472999999999999</v>
      </c>
      <c r="BT63" s="285">
        <f t="shared" si="45"/>
        <v>16.254999999999999</v>
      </c>
      <c r="BU63" s="285">
        <f t="shared" si="45"/>
        <v>16.254999999999999</v>
      </c>
      <c r="BV63" s="285">
        <f t="shared" si="45"/>
        <v>16.254999999999999</v>
      </c>
      <c r="BW63" s="285">
        <f t="shared" si="45"/>
        <v>16.254999999999999</v>
      </c>
      <c r="BX63" s="285">
        <f t="shared" si="45"/>
        <v>16.254999999999999</v>
      </c>
      <c r="BY63" s="285">
        <f t="shared" si="45"/>
        <v>16.254999999999999</v>
      </c>
      <c r="BZ63" s="275">
        <f t="shared" si="46"/>
        <v>21.469000000000001</v>
      </c>
      <c r="CA63" s="275">
        <f t="shared" si="46"/>
        <v>21.469000000000001</v>
      </c>
      <c r="CB63" s="275">
        <f t="shared" si="46"/>
        <v>21.469000000000001</v>
      </c>
    </row>
    <row r="64" spans="1:80" ht="15" customHeight="1">
      <c r="A64" s="54">
        <v>2500</v>
      </c>
      <c r="B64" s="802"/>
      <c r="C64" s="184">
        <v>3400</v>
      </c>
      <c r="D64" s="276" t="e">
        <f>INT(((($F$7+$AP$10)+(D$22/1000*BO63)+((D$22+100)*($C64+400)/1000000*$F$9))*$C$21+$F$5)*$C$20)</f>
        <v>#REF!</v>
      </c>
      <c r="E64" s="276" t="e">
        <f t="shared" si="85"/>
        <v>#REF!</v>
      </c>
      <c r="F64" s="276" t="e">
        <f t="shared" si="85"/>
        <v>#REF!</v>
      </c>
      <c r="G64" s="276" t="e">
        <f t="shared" si="85"/>
        <v>#REF!</v>
      </c>
      <c r="H64" s="276" t="e">
        <f t="shared" si="85"/>
        <v>#REF!</v>
      </c>
      <c r="I64" s="285" t="e">
        <f t="shared" si="85"/>
        <v>#REF!</v>
      </c>
      <c r="J64" s="285" t="e">
        <f>INT(((($F$7+$AP$10)+(J$22/1000*BU63)+((J$22+100)*($C64+400)/1000000*$F$9))*$C$21+$F$5)*$C$20)</f>
        <v>#REF!</v>
      </c>
      <c r="K64" s="285" t="e">
        <f t="shared" si="85"/>
        <v>#REF!</v>
      </c>
      <c r="L64" s="285" t="e">
        <f t="shared" si="85"/>
        <v>#REF!</v>
      </c>
      <c r="M64" s="285" t="e">
        <f t="shared" si="85"/>
        <v>#REF!</v>
      </c>
      <c r="N64" s="285" t="e">
        <f t="shared" si="85"/>
        <v>#REF!</v>
      </c>
      <c r="O64" s="275" t="e">
        <f t="shared" si="85"/>
        <v>#REF!</v>
      </c>
      <c r="P64" s="275" t="e">
        <f t="shared" si="85"/>
        <v>#REF!</v>
      </c>
      <c r="Q64" s="275" t="e">
        <f t="shared" si="85"/>
        <v>#REF!</v>
      </c>
      <c r="R64" s="720">
        <f t="shared" ref="R64:S64" si="87">R37</f>
        <v>4.8849999999999998</v>
      </c>
      <c r="S64" s="720">
        <f t="shared" si="87"/>
        <v>14.035000000000002</v>
      </c>
      <c r="U64" s="309">
        <v>3400</v>
      </c>
      <c r="V64" s="310">
        <f t="shared" si="80"/>
        <v>270</v>
      </c>
      <c r="W64" s="310">
        <f t="shared" si="80"/>
        <v>282.60000000000002</v>
      </c>
      <c r="X64" s="310">
        <f t="shared" si="80"/>
        <v>295.2</v>
      </c>
      <c r="Y64" s="310">
        <f t="shared" si="80"/>
        <v>306</v>
      </c>
      <c r="Z64" s="310">
        <f t="shared" si="80"/>
        <v>318.60000000000002</v>
      </c>
      <c r="AA64" s="310">
        <f t="shared" si="80"/>
        <v>329.40000000000003</v>
      </c>
      <c r="AB64" s="310">
        <f t="shared" si="80"/>
        <v>342</v>
      </c>
      <c r="AC64" s="310">
        <f t="shared" si="80"/>
        <v>352.8</v>
      </c>
      <c r="AD64" s="310">
        <f t="shared" si="80"/>
        <v>365.40000000000003</v>
      </c>
      <c r="AE64" s="310">
        <f t="shared" si="80"/>
        <v>378</v>
      </c>
      <c r="AF64" s="310">
        <f t="shared" si="80"/>
        <v>388.8</v>
      </c>
      <c r="AG64" s="310">
        <f t="shared" si="80"/>
        <v>401.40000000000003</v>
      </c>
      <c r="AH64" s="310">
        <f t="shared" si="80"/>
        <v>412.2</v>
      </c>
      <c r="AI64" s="310">
        <f t="shared" si="80"/>
        <v>424.8</v>
      </c>
      <c r="AS64" s="23"/>
      <c r="AT64" s="1">
        <v>7.79</v>
      </c>
      <c r="AV64" t="s">
        <v>935</v>
      </c>
      <c r="AZ64" s="314"/>
      <c r="BM64" s="801"/>
      <c r="BN64" s="182">
        <v>3600</v>
      </c>
      <c r="BO64" s="285">
        <f t="shared" ref="BO64:BS66" si="88">$AB$10</f>
        <v>16.254999999999999</v>
      </c>
      <c r="BP64" s="285">
        <f t="shared" si="88"/>
        <v>16.254999999999999</v>
      </c>
      <c r="BQ64" s="285">
        <f t="shared" si="88"/>
        <v>16.254999999999999</v>
      </c>
      <c r="BR64" s="285">
        <f t="shared" si="88"/>
        <v>16.254999999999999</v>
      </c>
      <c r="BS64" s="285">
        <f t="shared" si="88"/>
        <v>16.254999999999999</v>
      </c>
      <c r="BT64" s="285">
        <f t="shared" si="45"/>
        <v>16.254999999999999</v>
      </c>
      <c r="BU64" s="285">
        <f t="shared" si="45"/>
        <v>16.254999999999999</v>
      </c>
      <c r="BV64" s="285">
        <f t="shared" si="45"/>
        <v>16.254999999999999</v>
      </c>
      <c r="BW64" s="285">
        <f t="shared" si="45"/>
        <v>16.254999999999999</v>
      </c>
      <c r="BX64" s="285">
        <f t="shared" si="45"/>
        <v>16.254999999999999</v>
      </c>
      <c r="BY64" s="285">
        <f t="shared" si="45"/>
        <v>16.254999999999999</v>
      </c>
      <c r="BZ64" s="275">
        <f t="shared" si="46"/>
        <v>21.469000000000001</v>
      </c>
      <c r="CA64" s="275">
        <f t="shared" si="46"/>
        <v>21.469000000000001</v>
      </c>
      <c r="CB64" s="275">
        <f t="shared" si="46"/>
        <v>21.469000000000001</v>
      </c>
    </row>
    <row r="65" spans="1:80" ht="15" customHeight="1" thickBot="1">
      <c r="A65" s="54">
        <v>2750</v>
      </c>
      <c r="B65" s="802"/>
      <c r="C65" s="264">
        <v>3600</v>
      </c>
      <c r="D65" s="285" t="e">
        <f>INT(((($F$7+$AP$11)+(D$22/1000*BO64)+((D$22+100)*($C65+400)/1000000*$F$9))*$C$21+$F$5)*$C$20)</f>
        <v>#REF!</v>
      </c>
      <c r="E65" s="285" t="e">
        <f t="shared" ref="E65:Q67" si="89">INT(((($F$7+$AP$11)+(E$22/1000*BP64)+((E$22+100)*($C65+400)/1000000*$F$9))*$C$21+$F$5)*$C$20)</f>
        <v>#REF!</v>
      </c>
      <c r="F65" s="285" t="e">
        <f t="shared" si="89"/>
        <v>#REF!</v>
      </c>
      <c r="G65" s="285" t="e">
        <f t="shared" si="89"/>
        <v>#REF!</v>
      </c>
      <c r="H65" s="285" t="e">
        <f t="shared" si="89"/>
        <v>#REF!</v>
      </c>
      <c r="I65" s="285" t="e">
        <f t="shared" si="89"/>
        <v>#REF!</v>
      </c>
      <c r="J65" s="285" t="e">
        <f t="shared" si="89"/>
        <v>#REF!</v>
      </c>
      <c r="K65" s="285" t="e">
        <f t="shared" si="89"/>
        <v>#REF!</v>
      </c>
      <c r="L65" s="285" t="e">
        <f t="shared" si="89"/>
        <v>#REF!</v>
      </c>
      <c r="M65" s="285" t="e">
        <f t="shared" si="89"/>
        <v>#REF!</v>
      </c>
      <c r="N65" s="285" t="e">
        <f t="shared" si="89"/>
        <v>#REF!</v>
      </c>
      <c r="O65" s="275" t="e">
        <f t="shared" si="89"/>
        <v>#REF!</v>
      </c>
      <c r="P65" s="275" t="e">
        <f t="shared" si="89"/>
        <v>#REF!</v>
      </c>
      <c r="Q65" s="275" t="e">
        <f t="shared" si="89"/>
        <v>#REF!</v>
      </c>
      <c r="R65" s="720">
        <f t="shared" ref="R65:S65" si="90">R38</f>
        <v>4.7539999999999996</v>
      </c>
      <c r="S65" s="720">
        <f t="shared" si="90"/>
        <v>14.401999999999999</v>
      </c>
      <c r="U65" s="309">
        <v>3600</v>
      </c>
      <c r="V65" s="310">
        <f t="shared" si="80"/>
        <v>282.60000000000002</v>
      </c>
      <c r="W65" s="310">
        <f t="shared" si="80"/>
        <v>295.2</v>
      </c>
      <c r="X65" s="310">
        <f t="shared" si="80"/>
        <v>306</v>
      </c>
      <c r="Y65" s="310">
        <f t="shared" si="80"/>
        <v>318.60000000000002</v>
      </c>
      <c r="Z65" s="310">
        <f t="shared" si="80"/>
        <v>329.40000000000003</v>
      </c>
      <c r="AA65" s="310">
        <f t="shared" si="80"/>
        <v>342</v>
      </c>
      <c r="AB65" s="310">
        <f t="shared" si="80"/>
        <v>354.6</v>
      </c>
      <c r="AC65" s="310">
        <f t="shared" si="80"/>
        <v>365.40000000000003</v>
      </c>
      <c r="AD65" s="310">
        <f t="shared" si="80"/>
        <v>378</v>
      </c>
      <c r="AE65" s="310">
        <f t="shared" si="80"/>
        <v>388.8</v>
      </c>
      <c r="AF65" s="310">
        <f t="shared" si="80"/>
        <v>401.40000000000003</v>
      </c>
      <c r="AG65" s="310">
        <f t="shared" si="80"/>
        <v>412.2</v>
      </c>
      <c r="AH65" s="310">
        <f t="shared" si="80"/>
        <v>424.8</v>
      </c>
      <c r="AI65" s="310">
        <f t="shared" si="80"/>
        <v>437.40000000000003</v>
      </c>
      <c r="AS65" s="23"/>
      <c r="AT65" s="1">
        <v>7.75</v>
      </c>
      <c r="AV65" t="s">
        <v>936</v>
      </c>
      <c r="AZ65" s="314"/>
      <c r="BM65" s="801"/>
      <c r="BN65" s="182">
        <v>3800</v>
      </c>
      <c r="BO65" s="285">
        <f t="shared" si="88"/>
        <v>16.254999999999999</v>
      </c>
      <c r="BP65" s="285">
        <f t="shared" si="88"/>
        <v>16.254999999999999</v>
      </c>
      <c r="BQ65" s="285">
        <f t="shared" si="88"/>
        <v>16.254999999999999</v>
      </c>
      <c r="BR65" s="285">
        <f t="shared" si="88"/>
        <v>16.254999999999999</v>
      </c>
      <c r="BS65" s="285">
        <f t="shared" si="88"/>
        <v>16.254999999999999</v>
      </c>
      <c r="BT65" s="285">
        <f t="shared" si="45"/>
        <v>16.254999999999999</v>
      </c>
      <c r="BU65" s="285">
        <f t="shared" si="45"/>
        <v>16.254999999999999</v>
      </c>
      <c r="BV65" s="285">
        <f t="shared" si="45"/>
        <v>16.254999999999999</v>
      </c>
      <c r="BW65" s="285">
        <f t="shared" si="45"/>
        <v>16.254999999999999</v>
      </c>
      <c r="BX65" s="285">
        <f t="shared" si="45"/>
        <v>16.254999999999999</v>
      </c>
      <c r="BY65" s="285">
        <f t="shared" si="45"/>
        <v>16.254999999999999</v>
      </c>
      <c r="BZ65" s="275">
        <f t="shared" si="46"/>
        <v>21.469000000000001</v>
      </c>
      <c r="CA65" s="275">
        <f t="shared" si="46"/>
        <v>21.469000000000001</v>
      </c>
      <c r="CB65" s="275">
        <f t="shared" si="46"/>
        <v>21.469000000000001</v>
      </c>
    </row>
    <row r="66" spans="1:80" ht="15" customHeight="1">
      <c r="A66" s="54">
        <v>2750</v>
      </c>
      <c r="B66" s="802"/>
      <c r="C66" s="689">
        <v>3800</v>
      </c>
      <c r="D66" s="690" t="e">
        <f>INT(((($F$7+$AP$11)+(D$22/1000*BO65)+((D$22+100)*($C66+400)/1000000*$F$9))*$C$21+$F$5)*$C$20)</f>
        <v>#REF!</v>
      </c>
      <c r="E66" s="690" t="e">
        <f t="shared" si="89"/>
        <v>#REF!</v>
      </c>
      <c r="F66" s="690" t="e">
        <f t="shared" si="89"/>
        <v>#REF!</v>
      </c>
      <c r="G66" s="690" t="e">
        <f t="shared" si="89"/>
        <v>#REF!</v>
      </c>
      <c r="H66" s="690" t="e">
        <f t="shared" si="89"/>
        <v>#REF!</v>
      </c>
      <c r="I66" s="690" t="e">
        <f t="shared" si="89"/>
        <v>#REF!</v>
      </c>
      <c r="J66" s="690" t="e">
        <f t="shared" si="89"/>
        <v>#REF!</v>
      </c>
      <c r="K66" s="690" t="e">
        <f t="shared" si="89"/>
        <v>#REF!</v>
      </c>
      <c r="L66" s="690" t="e">
        <f t="shared" si="89"/>
        <v>#REF!</v>
      </c>
      <c r="M66" s="690" t="e">
        <f t="shared" si="89"/>
        <v>#REF!</v>
      </c>
      <c r="N66" s="690" t="e">
        <f t="shared" si="89"/>
        <v>#REF!</v>
      </c>
      <c r="O66" s="691" t="e">
        <f t="shared" si="89"/>
        <v>#REF!</v>
      </c>
      <c r="P66" s="691" t="e">
        <f t="shared" si="89"/>
        <v>#REF!</v>
      </c>
      <c r="Q66" s="691" t="e">
        <f t="shared" si="89"/>
        <v>#REF!</v>
      </c>
      <c r="R66" s="720">
        <f t="shared" ref="R66:S66" si="91">R39</f>
        <v>4.7539999999999996</v>
      </c>
      <c r="S66" s="720">
        <f t="shared" si="91"/>
        <v>14.401999999999999</v>
      </c>
      <c r="Z66" s="98"/>
      <c r="AA66" s="98"/>
      <c r="AS66" s="23"/>
      <c r="AT66" s="1">
        <v>11.06</v>
      </c>
      <c r="AV66" s="1" t="s">
        <v>937</v>
      </c>
      <c r="AZ66" s="314"/>
      <c r="BM66" s="801"/>
      <c r="BN66" s="182">
        <v>4000</v>
      </c>
      <c r="BO66" s="285">
        <f t="shared" si="88"/>
        <v>16.254999999999999</v>
      </c>
      <c r="BP66" s="285">
        <f t="shared" si="88"/>
        <v>16.254999999999999</v>
      </c>
      <c r="BQ66" s="285">
        <f t="shared" si="88"/>
        <v>16.254999999999999</v>
      </c>
      <c r="BR66" s="285">
        <f t="shared" si="88"/>
        <v>16.254999999999999</v>
      </c>
      <c r="BS66" s="285">
        <f t="shared" si="88"/>
        <v>16.254999999999999</v>
      </c>
      <c r="BT66" s="285">
        <f t="shared" ref="BT66:BY66" si="92">$AB$10</f>
        <v>16.254999999999999</v>
      </c>
      <c r="BU66" s="285">
        <f t="shared" si="92"/>
        <v>16.254999999999999</v>
      </c>
      <c r="BV66" s="285">
        <f t="shared" si="92"/>
        <v>16.254999999999999</v>
      </c>
      <c r="BW66" s="285">
        <f t="shared" si="92"/>
        <v>16.254999999999999</v>
      </c>
      <c r="BX66" s="285">
        <f t="shared" si="92"/>
        <v>16.254999999999999</v>
      </c>
      <c r="BY66" s="285">
        <f t="shared" si="92"/>
        <v>16.254999999999999</v>
      </c>
      <c r="BZ66" s="275">
        <f t="shared" si="46"/>
        <v>21.469000000000001</v>
      </c>
      <c r="CA66" s="275">
        <f t="shared" si="46"/>
        <v>21.469000000000001</v>
      </c>
      <c r="CB66" s="275">
        <f t="shared" si="46"/>
        <v>21.469000000000001</v>
      </c>
    </row>
    <row r="67" spans="1:80" ht="15" customHeight="1" thickBot="1">
      <c r="A67" s="54">
        <v>3000</v>
      </c>
      <c r="B67" s="802"/>
      <c r="C67" s="692">
        <v>4000</v>
      </c>
      <c r="D67" s="285" t="e">
        <f>INT(((($F$7+$AP$11)+(D$22/1000*BO66)+((D$22+100)*($C67+400)/1000000*$F$9))*$C$21+$F$5)*$C$20)</f>
        <v>#REF!</v>
      </c>
      <c r="E67" s="285" t="e">
        <f t="shared" si="89"/>
        <v>#REF!</v>
      </c>
      <c r="F67" s="285" t="e">
        <f t="shared" si="89"/>
        <v>#REF!</v>
      </c>
      <c r="G67" s="285" t="e">
        <f t="shared" si="89"/>
        <v>#REF!</v>
      </c>
      <c r="H67" s="285" t="e">
        <f t="shared" si="89"/>
        <v>#REF!</v>
      </c>
      <c r="I67" s="285" t="e">
        <f t="shared" si="89"/>
        <v>#REF!</v>
      </c>
      <c r="J67" s="285" t="e">
        <f t="shared" si="89"/>
        <v>#REF!</v>
      </c>
      <c r="K67" s="285" t="e">
        <f t="shared" si="89"/>
        <v>#REF!</v>
      </c>
      <c r="L67" s="285" t="e">
        <f t="shared" si="89"/>
        <v>#REF!</v>
      </c>
      <c r="M67" s="285" t="e">
        <f t="shared" si="89"/>
        <v>#REF!</v>
      </c>
      <c r="N67" s="285" t="e">
        <f t="shared" si="89"/>
        <v>#REF!</v>
      </c>
      <c r="O67" s="275" t="e">
        <f t="shared" si="89"/>
        <v>#REF!</v>
      </c>
      <c r="P67" s="275" t="e">
        <f t="shared" si="89"/>
        <v>#REF!</v>
      </c>
      <c r="Q67" s="275" t="e">
        <f t="shared" si="89"/>
        <v>#REF!</v>
      </c>
      <c r="R67" s="720"/>
      <c r="S67" s="720"/>
      <c r="Z67" s="98"/>
      <c r="AA67" s="98"/>
      <c r="AS67" s="23"/>
      <c r="AU67" s="1">
        <f>SUM(AU55:AU66)</f>
        <v>18.181000000000001</v>
      </c>
      <c r="AZ67" s="314"/>
    </row>
    <row r="68" spans="1:80" ht="35.1" customHeight="1" thickBot="1">
      <c r="A68" s="54"/>
      <c r="B68" s="79"/>
      <c r="C68" s="834" t="s">
        <v>925</v>
      </c>
      <c r="D68" s="835"/>
      <c r="E68" s="835"/>
      <c r="F68" s="835"/>
      <c r="G68" s="835"/>
      <c r="H68" s="836"/>
      <c r="I68" s="837" t="s">
        <v>90</v>
      </c>
      <c r="J68" s="838"/>
      <c r="K68" s="838"/>
      <c r="L68" s="839"/>
      <c r="M68" s="840" t="s">
        <v>91</v>
      </c>
      <c r="N68" s="841"/>
      <c r="O68" s="841"/>
      <c r="P68" s="841"/>
      <c r="Q68" s="842"/>
      <c r="Z68" s="98"/>
      <c r="AA68" s="98"/>
      <c r="AS68" s="23"/>
      <c r="AU68" s="315">
        <f>AU67</f>
        <v>18.181000000000001</v>
      </c>
      <c r="AZ68" s="314"/>
    </row>
    <row r="69" spans="1:80" ht="15" customHeight="1" thickBot="1">
      <c r="A69" s="54"/>
      <c r="C69" s="1"/>
      <c r="Z69" s="98"/>
      <c r="AA69" s="99"/>
      <c r="AS69" s="33"/>
      <c r="AT69" s="35"/>
      <c r="AU69" s="35">
        <f>SUM(AU55:AU58)</f>
        <v>13.871</v>
      </c>
      <c r="AV69" s="35"/>
      <c r="AW69" s="35"/>
      <c r="AX69" s="35"/>
      <c r="AY69" s="35"/>
      <c r="AZ69" s="316"/>
    </row>
    <row r="70" spans="1:80" ht="12" customHeight="1">
      <c r="A70" s="54"/>
      <c r="C70" s="1"/>
    </row>
    <row r="71" spans="1:80" ht="20.100000000000001" customHeight="1">
      <c r="A71" s="54"/>
      <c r="B71" s="52"/>
      <c r="C71" s="53"/>
      <c r="D71" s="803" t="s">
        <v>45</v>
      </c>
      <c r="E71" s="803"/>
      <c r="F71" s="803"/>
      <c r="G71" s="803"/>
      <c r="H71" s="803"/>
      <c r="I71" s="803"/>
      <c r="J71" s="803"/>
      <c r="K71" s="803"/>
      <c r="L71" s="803"/>
      <c r="M71" s="803"/>
      <c r="N71" s="803"/>
      <c r="O71" s="803"/>
      <c r="P71" s="803"/>
      <c r="Q71" s="803"/>
      <c r="R71" s="803"/>
      <c r="S71" s="803"/>
      <c r="T71" s="54"/>
      <c r="U71" s="814" t="s">
        <v>111</v>
      </c>
      <c r="V71" s="814"/>
      <c r="W71" s="814"/>
      <c r="X71" s="814"/>
      <c r="Y71" s="814"/>
      <c r="Z71" s="814"/>
      <c r="AA71" s="814"/>
      <c r="AB71" s="814"/>
      <c r="AC71" s="814"/>
      <c r="AD71" s="814"/>
      <c r="AE71" s="814"/>
      <c r="AF71" s="814"/>
      <c r="AG71" s="814"/>
      <c r="AH71" s="814"/>
      <c r="AI71" s="814"/>
    </row>
    <row r="72" spans="1:80" ht="20.100000000000001" customHeight="1">
      <c r="A72" s="54"/>
      <c r="B72" s="52" t="s">
        <v>78</v>
      </c>
      <c r="C72" s="53"/>
      <c r="D72" s="804" t="s">
        <v>79</v>
      </c>
      <c r="E72" s="804"/>
      <c r="F72" s="804"/>
      <c r="G72" s="804"/>
      <c r="H72" s="804"/>
      <c r="I72" s="804"/>
      <c r="J72" s="804"/>
      <c r="K72" s="804"/>
      <c r="L72" s="804"/>
      <c r="M72" s="804"/>
      <c r="N72" s="804"/>
      <c r="O72" s="804"/>
      <c r="P72" s="804"/>
      <c r="Q72" s="804"/>
      <c r="R72" s="843" t="s">
        <v>922</v>
      </c>
      <c r="S72" s="843"/>
      <c r="T72" s="54"/>
      <c r="U72" s="815"/>
      <c r="V72" s="815"/>
      <c r="W72" s="815"/>
      <c r="X72" s="815"/>
      <c r="Y72" s="815"/>
      <c r="Z72" s="815"/>
      <c r="AA72" s="815"/>
      <c r="AB72" s="815"/>
      <c r="AC72" s="815"/>
      <c r="AD72" s="815"/>
      <c r="AE72" s="815"/>
      <c r="AF72" s="815"/>
      <c r="AG72" s="815"/>
      <c r="AH72" s="815"/>
      <c r="AI72" s="815"/>
    </row>
    <row r="73" spans="1:80" ht="17.100000000000001" customHeight="1">
      <c r="A73" s="54"/>
      <c r="B73" s="54"/>
      <c r="C73" s="55"/>
      <c r="D73" s="189">
        <v>600</v>
      </c>
      <c r="E73" s="189">
        <v>800</v>
      </c>
      <c r="F73" s="189">
        <v>1000</v>
      </c>
      <c r="G73" s="189">
        <v>1200</v>
      </c>
      <c r="H73" s="189">
        <v>1400</v>
      </c>
      <c r="I73" s="189">
        <v>1600</v>
      </c>
      <c r="J73" s="189">
        <v>1800</v>
      </c>
      <c r="K73" s="189">
        <v>2000</v>
      </c>
      <c r="L73" s="189">
        <v>2200</v>
      </c>
      <c r="M73" s="262">
        <v>2400</v>
      </c>
      <c r="N73" s="262">
        <v>2600</v>
      </c>
      <c r="O73" s="262">
        <v>2800</v>
      </c>
      <c r="P73" s="262">
        <v>3000</v>
      </c>
      <c r="Q73" s="263">
        <v>3200</v>
      </c>
      <c r="R73" s="767" t="s">
        <v>919</v>
      </c>
      <c r="S73" s="767" t="s">
        <v>827</v>
      </c>
      <c r="T73" s="54"/>
      <c r="U73" s="307"/>
      <c r="V73" s="308">
        <v>600</v>
      </c>
      <c r="W73" s="308">
        <v>800</v>
      </c>
      <c r="X73" s="308">
        <v>1000</v>
      </c>
      <c r="Y73" s="308">
        <v>1200</v>
      </c>
      <c r="Z73" s="308">
        <v>1400</v>
      </c>
      <c r="AA73" s="308">
        <v>1600</v>
      </c>
      <c r="AB73" s="308">
        <v>1800</v>
      </c>
      <c r="AC73" s="308">
        <v>2000</v>
      </c>
      <c r="AD73" s="308">
        <v>2200</v>
      </c>
      <c r="AE73" s="308">
        <v>2400</v>
      </c>
      <c r="AF73" s="308">
        <v>2600</v>
      </c>
      <c r="AG73" s="308">
        <v>2800</v>
      </c>
      <c r="AH73" s="308">
        <v>3000</v>
      </c>
      <c r="AI73" s="308">
        <v>3200</v>
      </c>
    </row>
    <row r="74" spans="1:80" ht="15" customHeight="1">
      <c r="A74" s="54">
        <v>500</v>
      </c>
      <c r="B74" s="802" t="s">
        <v>82</v>
      </c>
      <c r="C74" s="184">
        <v>600</v>
      </c>
      <c r="D74" s="276" t="e">
        <f>INT(((($F$7+$AP$2)+(D$22/1000*BO49)+((D$22+100)*($C74+400)/1000000*$F$10))*$C$21+$F$5)*$C$20)</f>
        <v>#REF!</v>
      </c>
      <c r="E74" s="276" t="e">
        <f t="shared" ref="E74:Q75" si="93">INT(((($F$7+$AP$2)+(E$22/1000*BP49)+((E$22+100)*($C74+400)/1000000*$F$10))*$C$21+$F$5)*$C$20)</f>
        <v>#REF!</v>
      </c>
      <c r="F74" s="276" t="e">
        <f t="shared" si="93"/>
        <v>#REF!</v>
      </c>
      <c r="G74" s="276" t="e">
        <f t="shared" si="93"/>
        <v>#REF!</v>
      </c>
      <c r="H74" s="276" t="e">
        <f t="shared" si="93"/>
        <v>#REF!</v>
      </c>
      <c r="I74" s="276" t="e">
        <f t="shared" si="93"/>
        <v>#REF!</v>
      </c>
      <c r="J74" s="276" t="e">
        <f t="shared" si="93"/>
        <v>#REF!</v>
      </c>
      <c r="K74" s="276" t="e">
        <f t="shared" si="93"/>
        <v>#REF!</v>
      </c>
      <c r="L74" s="276" t="e">
        <f t="shared" si="93"/>
        <v>#REF!</v>
      </c>
      <c r="M74" s="285" t="e">
        <f t="shared" si="93"/>
        <v>#REF!</v>
      </c>
      <c r="N74" s="285" t="e">
        <f t="shared" si="93"/>
        <v>#REF!</v>
      </c>
      <c r="O74" s="285" t="e">
        <f t="shared" si="93"/>
        <v>#REF!</v>
      </c>
      <c r="P74" s="774" t="e">
        <f t="shared" si="93"/>
        <v>#REF!</v>
      </c>
      <c r="Q74" s="774" t="e">
        <f t="shared" si="93"/>
        <v>#REF!</v>
      </c>
      <c r="R74" s="766">
        <f>R23</f>
        <v>0.96264000000000027</v>
      </c>
      <c r="S74" s="766">
        <f>S23</f>
        <v>3.4106400000000003</v>
      </c>
      <c r="T74" s="54"/>
      <c r="U74" s="318"/>
      <c r="V74" s="319">
        <f>INT((($AU$69)+(V$49/1000*$AU$50)))*$AV$1</f>
        <v>59.4</v>
      </c>
      <c r="W74" s="319">
        <f t="shared" ref="W74:AH74" si="94">INT((($AU$69)+(W$49/1000*$AU$50)))*$AV$1</f>
        <v>72</v>
      </c>
      <c r="X74" s="319">
        <f t="shared" si="94"/>
        <v>82.8</v>
      </c>
      <c r="Y74" s="319">
        <f t="shared" si="94"/>
        <v>95.4</v>
      </c>
      <c r="Z74" s="319">
        <f t="shared" si="94"/>
        <v>106.2</v>
      </c>
      <c r="AA74" s="319">
        <f t="shared" si="94"/>
        <v>118.8</v>
      </c>
      <c r="AB74" s="319">
        <f t="shared" si="94"/>
        <v>131.4</v>
      </c>
      <c r="AC74" s="319">
        <f t="shared" si="94"/>
        <v>142.20000000000002</v>
      </c>
      <c r="AD74" s="319">
        <f t="shared" si="94"/>
        <v>154.80000000000001</v>
      </c>
      <c r="AE74" s="319">
        <f t="shared" si="94"/>
        <v>165.6</v>
      </c>
      <c r="AF74" s="319">
        <f t="shared" si="94"/>
        <v>178.20000000000002</v>
      </c>
      <c r="AG74" s="319">
        <f t="shared" si="94"/>
        <v>190.8</v>
      </c>
      <c r="AH74" s="319">
        <f t="shared" si="94"/>
        <v>201.6</v>
      </c>
      <c r="AI74" s="319">
        <f>INT((($AU$69)+(AI$49/1000*$AU$50)))*$AV$1</f>
        <v>214.20000000000002</v>
      </c>
    </row>
    <row r="75" spans="1:80" ht="15" customHeight="1">
      <c r="A75" s="54">
        <v>500</v>
      </c>
      <c r="B75" s="802"/>
      <c r="C75" s="184">
        <v>800</v>
      </c>
      <c r="D75" s="276" t="e">
        <f t="shared" ref="D75" si="95">INT(((($F$7+$AP$2)+(D$22/1000*BO50)+((D$22+100)*($C75+400)/1000000*$F$10))*$C$21+$F$5)*$C$20)</f>
        <v>#REF!</v>
      </c>
      <c r="E75" s="276" t="e">
        <f t="shared" si="93"/>
        <v>#REF!</v>
      </c>
      <c r="F75" s="276" t="e">
        <f t="shared" si="93"/>
        <v>#REF!</v>
      </c>
      <c r="G75" s="276" t="e">
        <f t="shared" si="93"/>
        <v>#REF!</v>
      </c>
      <c r="H75" s="276" t="e">
        <f t="shared" si="93"/>
        <v>#REF!</v>
      </c>
      <c r="I75" s="276" t="e">
        <f t="shared" si="93"/>
        <v>#REF!</v>
      </c>
      <c r="J75" s="276" t="e">
        <f t="shared" si="93"/>
        <v>#REF!</v>
      </c>
      <c r="K75" s="276" t="e">
        <f t="shared" si="93"/>
        <v>#REF!</v>
      </c>
      <c r="L75" s="276" t="e">
        <f t="shared" si="93"/>
        <v>#REF!</v>
      </c>
      <c r="M75" s="285" t="e">
        <f t="shared" si="93"/>
        <v>#REF!</v>
      </c>
      <c r="N75" s="285" t="e">
        <f t="shared" si="93"/>
        <v>#REF!</v>
      </c>
      <c r="O75" s="285" t="e">
        <f t="shared" si="93"/>
        <v>#REF!</v>
      </c>
      <c r="P75" s="774" t="e">
        <f t="shared" si="93"/>
        <v>#REF!</v>
      </c>
      <c r="Q75" s="774" t="e">
        <f t="shared" si="93"/>
        <v>#REF!</v>
      </c>
      <c r="R75" s="766">
        <f t="shared" ref="R75:S90" si="96">R24</f>
        <v>0.96264000000000027</v>
      </c>
      <c r="S75" s="766">
        <f t="shared" si="96"/>
        <v>3.4106400000000003</v>
      </c>
      <c r="T75" s="54"/>
      <c r="U75" s="188"/>
      <c r="V75" s="319"/>
      <c r="W75" s="319"/>
      <c r="X75" s="319"/>
      <c r="Y75" s="319"/>
      <c r="Z75" s="319"/>
      <c r="AA75" s="319"/>
      <c r="AB75" s="319"/>
      <c r="AC75" s="319"/>
      <c r="AD75" s="319"/>
      <c r="AE75" s="319"/>
      <c r="AF75" s="319"/>
      <c r="AG75" s="319"/>
      <c r="AH75" s="319"/>
      <c r="AI75" s="319"/>
    </row>
    <row r="76" spans="1:80" ht="15" customHeight="1">
      <c r="A76" s="54">
        <v>750</v>
      </c>
      <c r="B76" s="802"/>
      <c r="C76" s="184">
        <v>1000</v>
      </c>
      <c r="D76" s="276" t="e">
        <f>INT(((($F$7+$AP$3)+(D$22/1000*BO51)+((D$22+100)*($C76+400)/1000000*$F$10))*$C$21+$F$5)*$C$20)</f>
        <v>#REF!</v>
      </c>
      <c r="E76" s="276" t="e">
        <f t="shared" ref="E76:Q76" si="97">INT(((($F$7+$AP$3)+(E$22/1000*BP51)+((E$22+100)*($C76+400)/1000000*$F$10))*$C$21+$F$5)*$C$20)</f>
        <v>#REF!</v>
      </c>
      <c r="F76" s="276" t="e">
        <f t="shared" si="97"/>
        <v>#REF!</v>
      </c>
      <c r="G76" s="276" t="e">
        <f t="shared" si="97"/>
        <v>#REF!</v>
      </c>
      <c r="H76" s="276" t="e">
        <f t="shared" si="97"/>
        <v>#REF!</v>
      </c>
      <c r="I76" s="276" t="e">
        <f t="shared" si="97"/>
        <v>#REF!</v>
      </c>
      <c r="J76" s="276" t="e">
        <f t="shared" si="97"/>
        <v>#REF!</v>
      </c>
      <c r="K76" s="276" t="e">
        <f t="shared" si="97"/>
        <v>#REF!</v>
      </c>
      <c r="L76" s="276" t="e">
        <f t="shared" si="97"/>
        <v>#REF!</v>
      </c>
      <c r="M76" s="285" t="e">
        <f t="shared" si="97"/>
        <v>#REF!</v>
      </c>
      <c r="N76" s="285" t="e">
        <f t="shared" si="97"/>
        <v>#REF!</v>
      </c>
      <c r="O76" s="285" t="e">
        <f t="shared" si="97"/>
        <v>#REF!</v>
      </c>
      <c r="P76" s="774" t="e">
        <f t="shared" si="97"/>
        <v>#REF!</v>
      </c>
      <c r="Q76" s="774" t="e">
        <f t="shared" si="97"/>
        <v>#REF!</v>
      </c>
      <c r="R76" s="766">
        <f t="shared" si="96"/>
        <v>1.2614400000000001</v>
      </c>
      <c r="S76" s="766">
        <f t="shared" si="96"/>
        <v>4.9694400000000005</v>
      </c>
      <c r="T76" s="54"/>
      <c r="U76" s="188"/>
      <c r="V76" s="185"/>
      <c r="W76" s="185"/>
      <c r="X76" s="185"/>
      <c r="Y76" s="185"/>
      <c r="Z76" s="185"/>
      <c r="AA76" s="185"/>
      <c r="AB76" s="185"/>
      <c r="AC76" s="185"/>
      <c r="AD76" s="185"/>
      <c r="AE76" s="185"/>
      <c r="AF76" s="185"/>
      <c r="AG76" s="185"/>
      <c r="AH76" s="185"/>
      <c r="AI76" s="185"/>
    </row>
    <row r="77" spans="1:80" ht="15" customHeight="1">
      <c r="A77" s="54">
        <v>1000</v>
      </c>
      <c r="B77" s="802"/>
      <c r="C77" s="184">
        <v>1200</v>
      </c>
      <c r="D77" s="276" t="e">
        <f>INT(((($F$7+$AP$4)+(D$22/1000*BO52)+((D$22+100)*($C77+400)/1000000*$F$10))*$C$21+$F$5)*$C$20)</f>
        <v>#REF!</v>
      </c>
      <c r="E77" s="276" t="e">
        <f t="shared" ref="E77:Q77" si="98">INT(((($F$7+$AP$4)+(E$22/1000*BP52)+((E$22+100)*($C77+400)/1000000*$F$10))*$C$21+$F$5)*$C$20)</f>
        <v>#REF!</v>
      </c>
      <c r="F77" s="276" t="e">
        <f t="shared" si="98"/>
        <v>#REF!</v>
      </c>
      <c r="G77" s="276" t="e">
        <f t="shared" si="98"/>
        <v>#REF!</v>
      </c>
      <c r="H77" s="276" t="e">
        <f t="shared" si="98"/>
        <v>#REF!</v>
      </c>
      <c r="I77" s="276" t="e">
        <f t="shared" si="98"/>
        <v>#REF!</v>
      </c>
      <c r="J77" s="276" t="e">
        <f t="shared" si="98"/>
        <v>#REF!</v>
      </c>
      <c r="K77" s="276" t="e">
        <f t="shared" si="98"/>
        <v>#REF!</v>
      </c>
      <c r="L77" s="276" t="e">
        <f t="shared" si="98"/>
        <v>#REF!</v>
      </c>
      <c r="M77" s="285" t="e">
        <f t="shared" si="98"/>
        <v>#REF!</v>
      </c>
      <c r="N77" s="285" t="e">
        <f t="shared" si="98"/>
        <v>#REF!</v>
      </c>
      <c r="O77" s="285" t="e">
        <f t="shared" si="98"/>
        <v>#REF!</v>
      </c>
      <c r="P77" s="774" t="e">
        <f t="shared" si="98"/>
        <v>#REF!</v>
      </c>
      <c r="Q77" s="774" t="e">
        <f t="shared" si="98"/>
        <v>#REF!</v>
      </c>
      <c r="R77" s="766">
        <f t="shared" si="96"/>
        <v>1.3150800000000002</v>
      </c>
      <c r="S77" s="766">
        <f t="shared" si="96"/>
        <v>6.1750800000000003</v>
      </c>
      <c r="T77" s="54"/>
      <c r="U77" s="188"/>
      <c r="V77" s="185"/>
      <c r="W77" s="185"/>
      <c r="X77" s="185"/>
      <c r="Y77" s="185"/>
      <c r="Z77" s="185"/>
      <c r="AA77" s="185"/>
      <c r="AB77" s="185"/>
      <c r="AC77" s="185"/>
      <c r="AD77" s="185"/>
      <c r="AE77" s="185"/>
      <c r="AF77" s="185"/>
      <c r="AG77" s="185"/>
      <c r="AH77" s="185"/>
      <c r="AI77" s="185"/>
    </row>
    <row r="78" spans="1:80" ht="15" customHeight="1">
      <c r="A78" s="54">
        <v>1000</v>
      </c>
      <c r="B78" s="802"/>
      <c r="C78" s="184">
        <v>1400</v>
      </c>
      <c r="D78" s="276" t="e">
        <f>INT(((($F$7+$AP$4)+(D$22/1000*BO53)+((D$22+100)*($C78+400)/1000000*$F$10))*$C$21+$F$5)*$C$20)</f>
        <v>#REF!</v>
      </c>
      <c r="E78" s="276" t="e">
        <f t="shared" ref="E78:Q78" si="99">INT(((($F$7+$AP$4)+(E$22/1000*BP53)+((E$22+100)*($C78+400)/1000000*$F$10))*$C$21+$F$5)*$C$20)</f>
        <v>#REF!</v>
      </c>
      <c r="F78" s="276" t="e">
        <f t="shared" si="99"/>
        <v>#REF!</v>
      </c>
      <c r="G78" s="276" t="e">
        <f t="shared" si="99"/>
        <v>#REF!</v>
      </c>
      <c r="H78" s="276" t="e">
        <f t="shared" si="99"/>
        <v>#REF!</v>
      </c>
      <c r="I78" s="276" t="e">
        <f t="shared" si="99"/>
        <v>#REF!</v>
      </c>
      <c r="J78" s="276" t="e">
        <f t="shared" si="99"/>
        <v>#REF!</v>
      </c>
      <c r="K78" s="276" t="e">
        <f t="shared" si="99"/>
        <v>#REF!</v>
      </c>
      <c r="L78" s="276" t="e">
        <f t="shared" si="99"/>
        <v>#REF!</v>
      </c>
      <c r="M78" s="285" t="e">
        <f t="shared" si="99"/>
        <v>#REF!</v>
      </c>
      <c r="N78" s="285" t="e">
        <f t="shared" si="99"/>
        <v>#REF!</v>
      </c>
      <c r="O78" s="285" t="e">
        <f t="shared" si="99"/>
        <v>#REF!</v>
      </c>
      <c r="P78" s="774" t="e">
        <f t="shared" si="99"/>
        <v>#REF!</v>
      </c>
      <c r="Q78" s="774" t="e">
        <f t="shared" si="99"/>
        <v>#REF!</v>
      </c>
      <c r="R78" s="766">
        <f t="shared" si="96"/>
        <v>1.3150800000000002</v>
      </c>
      <c r="S78" s="766">
        <f t="shared" si="96"/>
        <v>6.1750800000000003</v>
      </c>
      <c r="Y78" s="54"/>
      <c r="Z78" s="54"/>
      <c r="AA78" s="54"/>
      <c r="AB78" s="54"/>
    </row>
    <row r="79" spans="1:80" ht="15" customHeight="1">
      <c r="A79" s="54">
        <v>1250</v>
      </c>
      <c r="B79" s="802"/>
      <c r="C79" s="184">
        <v>1600</v>
      </c>
      <c r="D79" s="276" t="e">
        <f>INT(((($F$7+$AP$5)+(D$22/1000*BO54)+((D$22+100)*($C79+400)/1000000*$F$10))*$C$21+$F$5)*$C$20)</f>
        <v>#REF!</v>
      </c>
      <c r="E79" s="276" t="e">
        <f t="shared" ref="E79:Q79" si="100">INT(((($F$7+$AP$5)+(E$22/1000*BP54)+((E$22+100)*($C79+400)/1000000*$F$10))*$C$21+$F$5)*$C$20)</f>
        <v>#REF!</v>
      </c>
      <c r="F79" s="276" t="e">
        <f t="shared" si="100"/>
        <v>#REF!</v>
      </c>
      <c r="G79" s="276" t="e">
        <f t="shared" si="100"/>
        <v>#REF!</v>
      </c>
      <c r="H79" s="276" t="e">
        <f t="shared" si="100"/>
        <v>#REF!</v>
      </c>
      <c r="I79" s="276" t="e">
        <f t="shared" si="100"/>
        <v>#REF!</v>
      </c>
      <c r="J79" s="276" t="e">
        <f t="shared" si="100"/>
        <v>#REF!</v>
      </c>
      <c r="K79" s="276" t="e">
        <f t="shared" si="100"/>
        <v>#REF!</v>
      </c>
      <c r="L79" s="285" t="e">
        <f t="shared" si="100"/>
        <v>#REF!</v>
      </c>
      <c r="M79" s="285" t="e">
        <f t="shared" si="100"/>
        <v>#REF!</v>
      </c>
      <c r="N79" s="285" t="e">
        <f t="shared" si="100"/>
        <v>#REF!</v>
      </c>
      <c r="O79" s="285" t="e">
        <f t="shared" si="100"/>
        <v>#REF!</v>
      </c>
      <c r="P79" s="774" t="e">
        <f t="shared" si="100"/>
        <v>#REF!</v>
      </c>
      <c r="Q79" s="774" t="e">
        <f t="shared" si="100"/>
        <v>#REF!</v>
      </c>
      <c r="R79" s="766">
        <f t="shared" si="96"/>
        <v>2.1430800000000003</v>
      </c>
      <c r="S79" s="766">
        <f t="shared" si="96"/>
        <v>8.1730800000000006</v>
      </c>
      <c r="Y79" s="54"/>
      <c r="Z79" s="54"/>
      <c r="AA79" s="54"/>
      <c r="AB79" s="54"/>
    </row>
    <row r="80" spans="1:80" ht="15" customHeight="1">
      <c r="A80" s="54">
        <v>1250</v>
      </c>
      <c r="B80" s="802"/>
      <c r="C80" s="184">
        <v>1800</v>
      </c>
      <c r="D80" s="276" t="e">
        <f>INT(((($F$7+$AP$5)+(D$22/1000*BO55)+((D$22+100)*($C80+400)/1000000*$F$10))*$C$21+$F$5)*$C$20)</f>
        <v>#REF!</v>
      </c>
      <c r="E80" s="276" t="e">
        <f t="shared" ref="E80:Q80" si="101">INT(((($F$7+$AP$5)+(E$22/1000*BP55)+((E$22+100)*($C80+400)/1000000*$F$10))*$C$21+$F$5)*$C$20)</f>
        <v>#REF!</v>
      </c>
      <c r="F80" s="276" t="e">
        <f t="shared" si="101"/>
        <v>#REF!</v>
      </c>
      <c r="G80" s="276" t="e">
        <f t="shared" si="101"/>
        <v>#REF!</v>
      </c>
      <c r="H80" s="276" t="e">
        <f t="shared" si="101"/>
        <v>#REF!</v>
      </c>
      <c r="I80" s="276" t="e">
        <f t="shared" si="101"/>
        <v>#REF!</v>
      </c>
      <c r="J80" s="276" t="e">
        <f t="shared" si="101"/>
        <v>#REF!</v>
      </c>
      <c r="K80" s="276" t="e">
        <f t="shared" si="101"/>
        <v>#REF!</v>
      </c>
      <c r="L80" s="285" t="e">
        <f t="shared" si="101"/>
        <v>#REF!</v>
      </c>
      <c r="M80" s="285" t="e">
        <f t="shared" si="101"/>
        <v>#REF!</v>
      </c>
      <c r="N80" s="285" t="e">
        <f t="shared" si="101"/>
        <v>#REF!</v>
      </c>
      <c r="O80" s="285" t="e">
        <f t="shared" si="101"/>
        <v>#REF!</v>
      </c>
      <c r="P80" s="774" t="e">
        <f t="shared" si="101"/>
        <v>#REF!</v>
      </c>
      <c r="Q80" s="774" t="e">
        <f t="shared" si="101"/>
        <v>#REF!</v>
      </c>
      <c r="R80" s="766">
        <f t="shared" si="96"/>
        <v>2.1430800000000003</v>
      </c>
      <c r="S80" s="766">
        <f t="shared" si="96"/>
        <v>8.1730800000000006</v>
      </c>
      <c r="Y80" s="54"/>
      <c r="Z80" s="54"/>
      <c r="AA80" s="54"/>
      <c r="AB80" s="54"/>
    </row>
    <row r="81" spans="1:67" ht="15" customHeight="1">
      <c r="A81" s="54">
        <v>1500</v>
      </c>
      <c r="B81" s="802"/>
      <c r="C81" s="184">
        <v>2000</v>
      </c>
      <c r="D81" s="276" t="e">
        <f>INT(((($F$7+$AP$6)+(D$22/1000*BO56)+((D$22+100)*($C81+400)/1000000*$F$10))*$C$21+$F$5)*$C$20)</f>
        <v>#REF!</v>
      </c>
      <c r="E81" s="276" t="e">
        <f t="shared" ref="E81:Q81" si="102">INT(((($F$7+$AP$6)+(E$22/1000*BP56)+((E$22+100)*($C81+400)/1000000*$F$10))*$C$21+$F$5)*$C$20)</f>
        <v>#REF!</v>
      </c>
      <c r="F81" s="276" t="e">
        <f t="shared" si="102"/>
        <v>#REF!</v>
      </c>
      <c r="G81" s="276" t="e">
        <f t="shared" si="102"/>
        <v>#REF!</v>
      </c>
      <c r="H81" s="276" t="e">
        <f t="shared" si="102"/>
        <v>#REF!</v>
      </c>
      <c r="I81" s="276" t="e">
        <f t="shared" si="102"/>
        <v>#REF!</v>
      </c>
      <c r="J81" s="276" t="e">
        <f t="shared" si="102"/>
        <v>#REF!</v>
      </c>
      <c r="K81" s="276" t="e">
        <f t="shared" si="102"/>
        <v>#REF!</v>
      </c>
      <c r="L81" s="285" t="e">
        <f t="shared" si="102"/>
        <v>#REF!</v>
      </c>
      <c r="M81" s="285" t="e">
        <f t="shared" si="102"/>
        <v>#REF!</v>
      </c>
      <c r="N81" s="285" t="e">
        <f t="shared" si="102"/>
        <v>#REF!</v>
      </c>
      <c r="O81" s="285" t="e">
        <f t="shared" si="102"/>
        <v>#REF!</v>
      </c>
      <c r="P81" s="774" t="e">
        <f t="shared" si="102"/>
        <v>#REF!</v>
      </c>
      <c r="Q81" s="774" t="e">
        <f t="shared" si="102"/>
        <v>#REF!</v>
      </c>
      <c r="R81" s="766">
        <f t="shared" si="96"/>
        <v>2.5934399999999997</v>
      </c>
      <c r="S81" s="766">
        <f t="shared" si="96"/>
        <v>9.811440000000001</v>
      </c>
      <c r="AA81" s="54"/>
      <c r="AB81" s="54"/>
      <c r="AC81" s="54"/>
      <c r="AD81" s="54"/>
      <c r="AS81" s="3">
        <f>AU81-$W$4</f>
        <v>0.94000000000000039</v>
      </c>
      <c r="AU81" s="710">
        <v>5</v>
      </c>
      <c r="AV81" t="s">
        <v>112</v>
      </c>
    </row>
    <row r="82" spans="1:67" ht="12.95" customHeight="1">
      <c r="A82" s="54">
        <v>1750</v>
      </c>
      <c r="B82" s="802"/>
      <c r="C82" s="184">
        <v>2200</v>
      </c>
      <c r="D82" s="276" t="e">
        <f>INT(((($F$7+$AP$7)+(D$22/1000*BO57)+((D$22+100)*($C82+400)/1000000*$F$10))*$C$21+$F$5)*$C$20)</f>
        <v>#REF!</v>
      </c>
      <c r="E82" s="276" t="e">
        <f t="shared" ref="E82:Q82" si="103">INT(((($F$7+$AP$7)+(E$22/1000*BP57)+((E$22+100)*($C82+400)/1000000*$F$10))*$C$21+$F$5)*$C$20)</f>
        <v>#REF!</v>
      </c>
      <c r="F82" s="276" t="e">
        <f t="shared" si="103"/>
        <v>#REF!</v>
      </c>
      <c r="G82" s="276" t="e">
        <f t="shared" si="103"/>
        <v>#REF!</v>
      </c>
      <c r="H82" s="276" t="e">
        <f t="shared" si="103"/>
        <v>#REF!</v>
      </c>
      <c r="I82" s="276" t="e">
        <f t="shared" si="103"/>
        <v>#REF!</v>
      </c>
      <c r="J82" s="276" t="e">
        <f t="shared" si="103"/>
        <v>#REF!</v>
      </c>
      <c r="K82" s="276" t="e">
        <f t="shared" si="103"/>
        <v>#REF!</v>
      </c>
      <c r="L82" s="285" t="e">
        <f t="shared" si="103"/>
        <v>#REF!</v>
      </c>
      <c r="M82" s="285" t="e">
        <f t="shared" si="103"/>
        <v>#REF!</v>
      </c>
      <c r="N82" s="285" t="e">
        <f t="shared" si="103"/>
        <v>#REF!</v>
      </c>
      <c r="O82" s="285" t="e">
        <f t="shared" si="103"/>
        <v>#REF!</v>
      </c>
      <c r="P82" s="774" t="e">
        <f t="shared" si="103"/>
        <v>#REF!</v>
      </c>
      <c r="Q82" s="774" t="e">
        <f t="shared" si="103"/>
        <v>#REF!</v>
      </c>
      <c r="R82" s="766">
        <f t="shared" si="96"/>
        <v>2.96136</v>
      </c>
      <c r="S82" s="766">
        <f t="shared" si="96"/>
        <v>11.38536</v>
      </c>
      <c r="AS82" s="3">
        <f>AU82-$W$4</f>
        <v>0.5</v>
      </c>
      <c r="AU82" s="710">
        <v>4.5599999999999996</v>
      </c>
      <c r="AV82" t="s">
        <v>113</v>
      </c>
    </row>
    <row r="83" spans="1:67" ht="20.100000000000001" customHeight="1">
      <c r="A83" s="54">
        <v>1750</v>
      </c>
      <c r="B83" s="802"/>
      <c r="C83" s="184">
        <v>2400</v>
      </c>
      <c r="D83" s="276" t="e">
        <f>INT(((($F$7+$AP$7)+(D$22/1000*BO58)+((D$22+100)*($C83+400)/1000000*$F$10))*$C$21+$F$5)*$C$20)</f>
        <v>#REF!</v>
      </c>
      <c r="E83" s="276" t="e">
        <f t="shared" ref="E83:Q83" si="104">INT(((($F$7+$AP$7)+(E$22/1000*BP58)+((E$22+100)*($C83+400)/1000000*$F$10))*$C$21+$F$5)*$C$20)</f>
        <v>#REF!</v>
      </c>
      <c r="F83" s="276" t="e">
        <f t="shared" si="104"/>
        <v>#REF!</v>
      </c>
      <c r="G83" s="276" t="e">
        <f t="shared" si="104"/>
        <v>#REF!</v>
      </c>
      <c r="H83" s="276" t="e">
        <f t="shared" si="104"/>
        <v>#REF!</v>
      </c>
      <c r="I83" s="276" t="e">
        <f t="shared" si="104"/>
        <v>#REF!</v>
      </c>
      <c r="J83" s="276" t="e">
        <f t="shared" si="104"/>
        <v>#REF!</v>
      </c>
      <c r="K83" s="285" t="e">
        <f t="shared" si="104"/>
        <v>#REF!</v>
      </c>
      <c r="L83" s="285" t="e">
        <f t="shared" si="104"/>
        <v>#REF!</v>
      </c>
      <c r="M83" s="285" t="e">
        <f t="shared" si="104"/>
        <v>#REF!</v>
      </c>
      <c r="N83" s="285" t="e">
        <f t="shared" si="104"/>
        <v>#REF!</v>
      </c>
      <c r="O83" s="285" t="e">
        <f t="shared" si="104"/>
        <v>#REF!</v>
      </c>
      <c r="P83" s="774" t="e">
        <f t="shared" si="104"/>
        <v>#REF!</v>
      </c>
      <c r="Q83" s="774" t="e">
        <f t="shared" si="104"/>
        <v>#REF!</v>
      </c>
      <c r="R83" s="766">
        <f t="shared" si="96"/>
        <v>2.96136</v>
      </c>
      <c r="S83" s="766">
        <f t="shared" si="96"/>
        <v>11.38536</v>
      </c>
      <c r="X83" s="793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S83" s="3">
        <f t="shared" ref="AS83" si="105">AU83-$W$4</f>
        <v>1.4300000000000006</v>
      </c>
      <c r="AU83" s="710">
        <v>5.49</v>
      </c>
      <c r="AV83" t="s">
        <v>114</v>
      </c>
    </row>
    <row r="84" spans="1:67" ht="20.100000000000001" customHeight="1">
      <c r="A84" s="54">
        <v>2000</v>
      </c>
      <c r="B84" s="802"/>
      <c r="C84" s="184">
        <v>2600</v>
      </c>
      <c r="D84" s="276" t="e">
        <f>INT(((($F$7+$AP$8)+(D$22/1000*BO59)+((D$22+100)*($C84+400)/1000000*$F$10))*$C$21+$F$5)*$C$20)</f>
        <v>#REF!</v>
      </c>
      <c r="E84" s="276" t="e">
        <f t="shared" ref="E84:Q84" si="106">INT(((($F$7+$AP$8)+(E$22/1000*BP59)+((E$22+100)*($C84+400)/1000000*$F$10))*$C$21+$F$5)*$C$20)</f>
        <v>#REF!</v>
      </c>
      <c r="F84" s="276" t="e">
        <f t="shared" si="106"/>
        <v>#REF!</v>
      </c>
      <c r="G84" s="276" t="e">
        <f t="shared" si="106"/>
        <v>#REF!</v>
      </c>
      <c r="H84" s="276" t="e">
        <f t="shared" si="106"/>
        <v>#REF!</v>
      </c>
      <c r="I84" s="276" t="e">
        <f t="shared" si="106"/>
        <v>#REF!</v>
      </c>
      <c r="J84" s="285" t="e">
        <f t="shared" si="106"/>
        <v>#REF!</v>
      </c>
      <c r="K84" s="285" t="e">
        <f t="shared" si="106"/>
        <v>#REF!</v>
      </c>
      <c r="L84" s="285" t="e">
        <f t="shared" si="106"/>
        <v>#REF!</v>
      </c>
      <c r="M84" s="285" t="e">
        <f t="shared" si="106"/>
        <v>#REF!</v>
      </c>
      <c r="N84" s="285" t="e">
        <f t="shared" si="106"/>
        <v>#REF!</v>
      </c>
      <c r="O84" s="285" t="e">
        <f t="shared" si="106"/>
        <v>#REF!</v>
      </c>
      <c r="P84" s="774" t="e">
        <f t="shared" si="106"/>
        <v>#REF!</v>
      </c>
      <c r="Q84" s="774" t="e">
        <f t="shared" si="106"/>
        <v>#REF!</v>
      </c>
      <c r="R84" s="766">
        <f t="shared" si="96"/>
        <v>3.4761600000000001</v>
      </c>
      <c r="S84" s="766">
        <f t="shared" si="96"/>
        <v>13.952159999999999</v>
      </c>
      <c r="Y84" s="832" t="s">
        <v>858</v>
      </c>
      <c r="Z84" s="832"/>
      <c r="AA84" s="832"/>
      <c r="AB84" s="832"/>
      <c r="AC84" s="832"/>
      <c r="AD84" s="832"/>
      <c r="AE84" s="832"/>
      <c r="AF84" s="832"/>
      <c r="AG84" s="832"/>
      <c r="AH84" s="832"/>
      <c r="AI84" s="832"/>
      <c r="AS84" s="3">
        <f t="shared" ref="AS84" si="107">AU84-$W$4</f>
        <v>1.4300000000000006</v>
      </c>
      <c r="AU84" s="710">
        <v>5.49</v>
      </c>
      <c r="AV84" t="s">
        <v>115</v>
      </c>
    </row>
    <row r="85" spans="1:67" ht="15" customHeight="1">
      <c r="A85" s="54">
        <v>2250</v>
      </c>
      <c r="B85" s="802"/>
      <c r="C85" s="184">
        <v>2800</v>
      </c>
      <c r="D85" s="276" t="e">
        <f>INT(((($F$7+$AP$9)+(D$22/1000*BO60)+((D$22+100)*($C85+400)/1000000*$F$10))*$C$21+$F$5)*$C$20)</f>
        <v>#REF!</v>
      </c>
      <c r="E85" s="276" t="e">
        <f t="shared" ref="E85:Q85" si="108">INT(((($F$7+$AP$9)+(E$22/1000*BP60)+((E$22+100)*($C85+400)/1000000*$F$10))*$C$21+$F$5)*$C$20)</f>
        <v>#REF!</v>
      </c>
      <c r="F85" s="276" t="e">
        <f t="shared" si="108"/>
        <v>#REF!</v>
      </c>
      <c r="G85" s="276" t="e">
        <f t="shared" si="108"/>
        <v>#REF!</v>
      </c>
      <c r="H85" s="276" t="e">
        <f t="shared" si="108"/>
        <v>#REF!</v>
      </c>
      <c r="I85" s="285" t="e">
        <f t="shared" si="108"/>
        <v>#REF!</v>
      </c>
      <c r="J85" s="285" t="e">
        <f t="shared" si="108"/>
        <v>#REF!</v>
      </c>
      <c r="K85" s="285" t="e">
        <f t="shared" si="108"/>
        <v>#REF!</v>
      </c>
      <c r="L85" s="285" t="e">
        <f t="shared" si="108"/>
        <v>#REF!</v>
      </c>
      <c r="M85" s="285" t="e">
        <f t="shared" si="108"/>
        <v>#REF!</v>
      </c>
      <c r="N85" s="285" t="e">
        <f t="shared" si="108"/>
        <v>#REF!</v>
      </c>
      <c r="O85" s="285" t="e">
        <f t="shared" si="108"/>
        <v>#REF!</v>
      </c>
      <c r="P85" s="774" t="e">
        <f t="shared" si="108"/>
        <v>#REF!</v>
      </c>
      <c r="Q85" s="774" t="e">
        <f t="shared" si="108"/>
        <v>#REF!</v>
      </c>
      <c r="R85" s="766">
        <f t="shared" si="96"/>
        <v>5.0277999999999992</v>
      </c>
      <c r="S85" s="766">
        <f t="shared" si="96"/>
        <v>13.845799999999999</v>
      </c>
      <c r="Y85" s="320">
        <v>600</v>
      </c>
      <c r="Z85" s="320">
        <v>800</v>
      </c>
      <c r="AA85" s="320">
        <v>1000</v>
      </c>
      <c r="AB85" s="320">
        <v>1200</v>
      </c>
      <c r="AC85" s="320">
        <v>1400</v>
      </c>
      <c r="AD85" s="320">
        <v>1600</v>
      </c>
      <c r="AE85" s="320">
        <v>1800</v>
      </c>
      <c r="AF85" s="320">
        <v>2000</v>
      </c>
      <c r="AG85" s="320">
        <v>2200</v>
      </c>
      <c r="AH85" s="320">
        <v>2400</v>
      </c>
      <c r="AI85" s="320">
        <v>2600</v>
      </c>
      <c r="AJ85" s="320">
        <v>2800</v>
      </c>
      <c r="AK85" s="320">
        <v>3000</v>
      </c>
      <c r="AL85" s="321">
        <v>3200</v>
      </c>
      <c r="AS85" s="3">
        <f t="shared" ref="AS85:AS90" si="109">AU85-$W$4</f>
        <v>1.0500000000000007</v>
      </c>
      <c r="AU85" s="710">
        <v>5.1100000000000003</v>
      </c>
      <c r="AV85" t="s">
        <v>116</v>
      </c>
    </row>
    <row r="86" spans="1:67" ht="15" customHeight="1">
      <c r="A86" s="54">
        <v>2250</v>
      </c>
      <c r="B86" s="802"/>
      <c r="C86" s="184">
        <v>3000</v>
      </c>
      <c r="D86" s="276" t="e">
        <f>INT(((($F$7+$AP$9)+(D$22/1000*BO61)+((D$22+100)*($C86+400)/1000000*$F$10))*$C$21+$F$5)*$C$20)</f>
        <v>#REF!</v>
      </c>
      <c r="E86" s="276" t="e">
        <f t="shared" ref="E86:Q86" si="110">INT(((($F$7+$AP$9)+(E$22/1000*BP61)+((E$22+100)*($C86+400)/1000000*$F$10))*$C$21+$F$5)*$C$20)</f>
        <v>#REF!</v>
      </c>
      <c r="F86" s="276" t="e">
        <f t="shared" si="110"/>
        <v>#REF!</v>
      </c>
      <c r="G86" s="276" t="e">
        <f t="shared" si="110"/>
        <v>#REF!</v>
      </c>
      <c r="H86" s="276" t="e">
        <f t="shared" si="110"/>
        <v>#REF!</v>
      </c>
      <c r="I86" s="285" t="e">
        <f t="shared" si="110"/>
        <v>#REF!</v>
      </c>
      <c r="J86" s="285" t="e">
        <f t="shared" si="110"/>
        <v>#REF!</v>
      </c>
      <c r="K86" s="285" t="e">
        <f t="shared" si="110"/>
        <v>#REF!</v>
      </c>
      <c r="L86" s="285" t="e">
        <f t="shared" si="110"/>
        <v>#REF!</v>
      </c>
      <c r="M86" s="285" t="e">
        <f t="shared" si="110"/>
        <v>#REF!</v>
      </c>
      <c r="N86" s="285" t="e">
        <f t="shared" si="110"/>
        <v>#REF!</v>
      </c>
      <c r="O86" s="285" t="e">
        <f t="shared" si="110"/>
        <v>#REF!</v>
      </c>
      <c r="P86" s="774" t="e">
        <f t="shared" si="110"/>
        <v>#REF!</v>
      </c>
      <c r="Q86" s="774" t="e">
        <f t="shared" si="110"/>
        <v>#REF!</v>
      </c>
      <c r="R86" s="766">
        <f t="shared" si="96"/>
        <v>5.0277999999999992</v>
      </c>
      <c r="S86" s="766">
        <f t="shared" si="96"/>
        <v>13.845799999999999</v>
      </c>
      <c r="X86" s="317" t="str">
        <f t="shared" ref="X86:X95" si="111">AV81</f>
        <v>OVAL Colour BOTTOM RAIL</v>
      </c>
      <c r="Y86" s="310">
        <f t="shared" ref="Y86:AE86" si="112">INT((((Y$85/1000*$AS81)*$AV$1)))</f>
        <v>1</v>
      </c>
      <c r="Z86" s="310">
        <f t="shared" si="112"/>
        <v>1</v>
      </c>
      <c r="AA86" s="310">
        <f t="shared" si="112"/>
        <v>1</v>
      </c>
      <c r="AB86" s="310">
        <f t="shared" si="112"/>
        <v>2</v>
      </c>
      <c r="AC86" s="310">
        <f t="shared" si="112"/>
        <v>2</v>
      </c>
      <c r="AD86" s="310">
        <f t="shared" si="112"/>
        <v>2</v>
      </c>
      <c r="AE86" s="310">
        <f t="shared" si="112"/>
        <v>3</v>
      </c>
      <c r="AF86" s="310">
        <f>INT((((AF$85/1000*$AS81)*$AV$1)))</f>
        <v>3</v>
      </c>
      <c r="AG86" s="310">
        <f t="shared" ref="AG86:AK86" si="113">INT((((AG$85/1000*$AS81)*$AV$1)))</f>
        <v>3</v>
      </c>
      <c r="AH86" s="310">
        <f t="shared" si="113"/>
        <v>4</v>
      </c>
      <c r="AI86" s="310">
        <f t="shared" si="113"/>
        <v>4</v>
      </c>
      <c r="AJ86" s="310">
        <f t="shared" si="113"/>
        <v>4</v>
      </c>
      <c r="AK86" s="310">
        <f t="shared" si="113"/>
        <v>5</v>
      </c>
      <c r="AL86" s="310">
        <f t="shared" ref="AL86:AL94" si="114">INT((((AL$85/1000*$AS81)*$AV$1)))</f>
        <v>5</v>
      </c>
      <c r="AS86" s="3">
        <f t="shared" si="109"/>
        <v>0.37000000000000011</v>
      </c>
      <c r="AU86" s="710">
        <v>4.43</v>
      </c>
      <c r="AV86" t="s">
        <v>117</v>
      </c>
    </row>
    <row r="87" spans="1:67" ht="15" customHeight="1">
      <c r="A87" s="54">
        <v>2500</v>
      </c>
      <c r="B87" s="802"/>
      <c r="C87" s="184">
        <v>3200</v>
      </c>
      <c r="D87" s="276" t="e">
        <f>INT(((($F$7+$AP$10)+(D$22/1000*BO62)+((D$22+100)*($C87+400)/1000000*$F$10))*$C$21+$F$5)*$C$20)</f>
        <v>#REF!</v>
      </c>
      <c r="E87" s="276" t="e">
        <f t="shared" ref="E87:Q87" si="115">INT(((($F$7+$AP$10)+(E$22/1000*BP62)+((E$22+100)*($C87+400)/1000000*$F$10))*$C$21+$F$5)*$C$20)</f>
        <v>#REF!</v>
      </c>
      <c r="F87" s="276" t="e">
        <f t="shared" si="115"/>
        <v>#REF!</v>
      </c>
      <c r="G87" s="276" t="e">
        <f t="shared" si="115"/>
        <v>#REF!</v>
      </c>
      <c r="H87" s="276" t="e">
        <f t="shared" si="115"/>
        <v>#REF!</v>
      </c>
      <c r="I87" s="285" t="e">
        <f t="shared" si="115"/>
        <v>#REF!</v>
      </c>
      <c r="J87" s="285" t="e">
        <f t="shared" si="115"/>
        <v>#REF!</v>
      </c>
      <c r="K87" s="285" t="e">
        <f t="shared" si="115"/>
        <v>#REF!</v>
      </c>
      <c r="L87" s="285" t="e">
        <f t="shared" si="115"/>
        <v>#REF!</v>
      </c>
      <c r="M87" s="285" t="e">
        <f t="shared" si="115"/>
        <v>#REF!</v>
      </c>
      <c r="N87" s="285" t="e">
        <f t="shared" si="115"/>
        <v>#REF!</v>
      </c>
      <c r="O87" s="285" t="e">
        <f t="shared" si="115"/>
        <v>#REF!</v>
      </c>
      <c r="P87" s="774" t="e">
        <f t="shared" si="115"/>
        <v>#REF!</v>
      </c>
      <c r="Q87" s="774" t="e">
        <f t="shared" si="115"/>
        <v>#REF!</v>
      </c>
      <c r="R87" s="766">
        <f t="shared" si="96"/>
        <v>4.8849999999999998</v>
      </c>
      <c r="S87" s="766">
        <f t="shared" si="96"/>
        <v>14.035000000000002</v>
      </c>
      <c r="X87" s="317" t="str">
        <f t="shared" si="111"/>
        <v>OVAL Anod BOTTOM RAIL</v>
      </c>
      <c r="Y87" s="310">
        <f t="shared" ref="Y87:AK87" si="116">INT((((Y$85/1000*$AS82)*$AV$1)))</f>
        <v>0</v>
      </c>
      <c r="Z87" s="310">
        <f t="shared" si="116"/>
        <v>0</v>
      </c>
      <c r="AA87" s="310">
        <f t="shared" si="116"/>
        <v>0</v>
      </c>
      <c r="AB87" s="310">
        <f t="shared" si="116"/>
        <v>1</v>
      </c>
      <c r="AC87" s="310">
        <f t="shared" si="116"/>
        <v>1</v>
      </c>
      <c r="AD87" s="310">
        <f t="shared" si="116"/>
        <v>1</v>
      </c>
      <c r="AE87" s="310">
        <f t="shared" si="116"/>
        <v>1</v>
      </c>
      <c r="AF87" s="310">
        <f t="shared" si="116"/>
        <v>1</v>
      </c>
      <c r="AG87" s="310">
        <f t="shared" si="116"/>
        <v>1</v>
      </c>
      <c r="AH87" s="310">
        <f t="shared" si="116"/>
        <v>2</v>
      </c>
      <c r="AI87" s="310">
        <f t="shared" si="116"/>
        <v>2</v>
      </c>
      <c r="AJ87" s="310">
        <f t="shared" si="116"/>
        <v>2</v>
      </c>
      <c r="AK87" s="310">
        <f t="shared" si="116"/>
        <v>2</v>
      </c>
      <c r="AL87" s="310">
        <f t="shared" si="114"/>
        <v>2</v>
      </c>
      <c r="AS87" s="3">
        <f t="shared" si="109"/>
        <v>0.22000000000000064</v>
      </c>
      <c r="AU87" s="710">
        <v>4.28</v>
      </c>
      <c r="AV87" t="s">
        <v>118</v>
      </c>
    </row>
    <row r="88" spans="1:67" ht="15" customHeight="1">
      <c r="A88" s="54">
        <v>2500</v>
      </c>
      <c r="B88" s="802"/>
      <c r="C88" s="184">
        <v>3400</v>
      </c>
      <c r="D88" s="276" t="e">
        <f>INT(((($F$7+$AP$10)+(D$22/1000*BO63)+((D$22+100)*($C88+400)/1000000*$F$10))*$C$21+$F$5)*$C$20)</f>
        <v>#REF!</v>
      </c>
      <c r="E88" s="276" t="e">
        <f t="shared" ref="E88:Q88" si="117">INT(((($F$7+$AP$10)+(E$22/1000*BP63)+((E$22+100)*($C88+400)/1000000*$F$10))*$C$21+$F$5)*$C$20)</f>
        <v>#REF!</v>
      </c>
      <c r="F88" s="276" t="e">
        <f t="shared" si="117"/>
        <v>#REF!</v>
      </c>
      <c r="G88" s="276" t="e">
        <f t="shared" si="117"/>
        <v>#REF!</v>
      </c>
      <c r="H88" s="276" t="e">
        <f t="shared" si="117"/>
        <v>#REF!</v>
      </c>
      <c r="I88" s="285" t="e">
        <f t="shared" si="117"/>
        <v>#REF!</v>
      </c>
      <c r="J88" s="285" t="e">
        <f t="shared" si="117"/>
        <v>#REF!</v>
      </c>
      <c r="K88" s="285" t="e">
        <f t="shared" si="117"/>
        <v>#REF!</v>
      </c>
      <c r="L88" s="285" t="e">
        <f t="shared" si="117"/>
        <v>#REF!</v>
      </c>
      <c r="M88" s="285" t="e">
        <f t="shared" si="117"/>
        <v>#REF!</v>
      </c>
      <c r="N88" s="285" t="e">
        <f t="shared" si="117"/>
        <v>#REF!</v>
      </c>
      <c r="O88" s="285" t="e">
        <f t="shared" si="117"/>
        <v>#REF!</v>
      </c>
      <c r="P88" s="774" t="e">
        <f t="shared" si="117"/>
        <v>#REF!</v>
      </c>
      <c r="Q88" s="774" t="e">
        <f t="shared" si="117"/>
        <v>#REF!</v>
      </c>
      <c r="R88" s="766">
        <f t="shared" si="96"/>
        <v>4.8849999999999998</v>
      </c>
      <c r="S88" s="766">
        <f t="shared" si="96"/>
        <v>14.035000000000002</v>
      </c>
      <c r="X88" s="317" t="str">
        <f t="shared" si="111"/>
        <v>OVAL Bronze Pearl BOTTOM RAIL</v>
      </c>
      <c r="Y88" s="310">
        <f t="shared" ref="Y88:AK88" si="118">INT((((Y$85/1000*$AS83)*$AV$1)))</f>
        <v>1</v>
      </c>
      <c r="Z88" s="310">
        <f t="shared" si="118"/>
        <v>2</v>
      </c>
      <c r="AA88" s="310">
        <f t="shared" si="118"/>
        <v>2</v>
      </c>
      <c r="AB88" s="310">
        <f t="shared" si="118"/>
        <v>3</v>
      </c>
      <c r="AC88" s="310">
        <f t="shared" si="118"/>
        <v>3</v>
      </c>
      <c r="AD88" s="310">
        <f t="shared" si="118"/>
        <v>4</v>
      </c>
      <c r="AE88" s="310">
        <f t="shared" si="118"/>
        <v>4</v>
      </c>
      <c r="AF88" s="310">
        <f t="shared" si="118"/>
        <v>5</v>
      </c>
      <c r="AG88" s="310">
        <f t="shared" si="118"/>
        <v>5</v>
      </c>
      <c r="AH88" s="310">
        <f t="shared" si="118"/>
        <v>6</v>
      </c>
      <c r="AI88" s="310">
        <f t="shared" si="118"/>
        <v>6</v>
      </c>
      <c r="AJ88" s="310">
        <f t="shared" si="118"/>
        <v>7</v>
      </c>
      <c r="AK88" s="310">
        <f t="shared" si="118"/>
        <v>7</v>
      </c>
      <c r="AL88" s="310">
        <f t="shared" si="114"/>
        <v>8</v>
      </c>
      <c r="AS88" s="3">
        <f>AU88-$W$4</f>
        <v>-0.13999999999999968</v>
      </c>
      <c r="AU88" s="710">
        <v>3.92</v>
      </c>
      <c r="AV88" t="s">
        <v>119</v>
      </c>
    </row>
    <row r="89" spans="1:67" ht="15" customHeight="1" thickBot="1">
      <c r="A89" s="54">
        <v>2750</v>
      </c>
      <c r="B89" s="802"/>
      <c r="C89" s="264">
        <v>3600</v>
      </c>
      <c r="D89" s="285" t="e">
        <f>INT(((($F$7+$AP$11)+(D$22/1000*BO64)+((D$22+100)*($C89+400)/1000000*$F$10))*$C$21+$F$5)*$C$20)</f>
        <v>#REF!</v>
      </c>
      <c r="E89" s="285" t="e">
        <f t="shared" ref="E89:Q89" si="119">INT(((($F$7+$AP$11)+(E$22/1000*BP64)+((E$22+100)*($C89+400)/1000000*$F$10))*$C$21+$F$5)*$C$20)</f>
        <v>#REF!</v>
      </c>
      <c r="F89" s="285" t="e">
        <f t="shared" si="119"/>
        <v>#REF!</v>
      </c>
      <c r="G89" s="285" t="e">
        <f t="shared" si="119"/>
        <v>#REF!</v>
      </c>
      <c r="H89" s="285" t="e">
        <f t="shared" si="119"/>
        <v>#REF!</v>
      </c>
      <c r="I89" s="285" t="e">
        <f t="shared" si="119"/>
        <v>#REF!</v>
      </c>
      <c r="J89" s="285" t="e">
        <f t="shared" si="119"/>
        <v>#REF!</v>
      </c>
      <c r="K89" s="285" t="e">
        <f t="shared" si="119"/>
        <v>#REF!</v>
      </c>
      <c r="L89" s="285" t="e">
        <f t="shared" si="119"/>
        <v>#REF!</v>
      </c>
      <c r="M89" s="285" t="e">
        <f t="shared" si="119"/>
        <v>#REF!</v>
      </c>
      <c r="N89" s="285" t="e">
        <f t="shared" si="119"/>
        <v>#REF!</v>
      </c>
      <c r="O89" s="774" t="e">
        <f t="shared" si="119"/>
        <v>#REF!</v>
      </c>
      <c r="P89" s="774" t="e">
        <f t="shared" si="119"/>
        <v>#REF!</v>
      </c>
      <c r="Q89" s="774" t="e">
        <f t="shared" si="119"/>
        <v>#REF!</v>
      </c>
      <c r="R89" s="766">
        <f t="shared" si="96"/>
        <v>4.7539999999999996</v>
      </c>
      <c r="S89" s="766">
        <f t="shared" si="96"/>
        <v>14.401999999999999</v>
      </c>
      <c r="X89" s="317" t="str">
        <f t="shared" si="111"/>
        <v>OVAL Bright Silver BOTTOM RAIL</v>
      </c>
      <c r="Y89" s="310">
        <f t="shared" ref="Y89:AK89" si="120">INT((((Y$85/1000*$AS84)*$AV$1)))</f>
        <v>1</v>
      </c>
      <c r="Z89" s="310">
        <f t="shared" si="120"/>
        <v>2</v>
      </c>
      <c r="AA89" s="310">
        <f t="shared" si="120"/>
        <v>2</v>
      </c>
      <c r="AB89" s="310">
        <f t="shared" si="120"/>
        <v>3</v>
      </c>
      <c r="AC89" s="310">
        <f t="shared" si="120"/>
        <v>3</v>
      </c>
      <c r="AD89" s="310">
        <f t="shared" si="120"/>
        <v>4</v>
      </c>
      <c r="AE89" s="310">
        <f t="shared" si="120"/>
        <v>4</v>
      </c>
      <c r="AF89" s="310">
        <f t="shared" si="120"/>
        <v>5</v>
      </c>
      <c r="AG89" s="310">
        <f t="shared" si="120"/>
        <v>5</v>
      </c>
      <c r="AH89" s="310">
        <f t="shared" si="120"/>
        <v>6</v>
      </c>
      <c r="AI89" s="310">
        <f t="shared" si="120"/>
        <v>6</v>
      </c>
      <c r="AJ89" s="310">
        <f t="shared" si="120"/>
        <v>7</v>
      </c>
      <c r="AK89" s="310">
        <f t="shared" si="120"/>
        <v>7</v>
      </c>
      <c r="AL89" s="310">
        <f t="shared" si="114"/>
        <v>8</v>
      </c>
      <c r="AS89" s="3">
        <f>AU89-$W$4</f>
        <v>4.0100000000000007</v>
      </c>
      <c r="AU89" s="1">
        <v>8.07</v>
      </c>
      <c r="AV89" t="s">
        <v>120</v>
      </c>
    </row>
    <row r="90" spans="1:67" ht="15" customHeight="1">
      <c r="A90" s="54">
        <v>2750</v>
      </c>
      <c r="B90" s="802"/>
      <c r="C90" s="689">
        <v>3800</v>
      </c>
      <c r="D90" s="690" t="e">
        <f>INT(((($F$7+$AP$11)+(D$22/1000*BO65)+((D$22+100)*($C90+400)/1000000*$F$10))*$C$21+$F$5)*$C$20)</f>
        <v>#REF!</v>
      </c>
      <c r="E90" s="690" t="e">
        <f t="shared" ref="E90:Q90" si="121">INT(((($F$7+$AP$11)+(E$22/1000*BP65)+((E$22+100)*($C90+400)/1000000*$F$10))*$C$21+$F$5)*$C$20)</f>
        <v>#REF!</v>
      </c>
      <c r="F90" s="690" t="e">
        <f t="shared" si="121"/>
        <v>#REF!</v>
      </c>
      <c r="G90" s="690" t="e">
        <f t="shared" si="121"/>
        <v>#REF!</v>
      </c>
      <c r="H90" s="690" t="e">
        <f t="shared" si="121"/>
        <v>#REF!</v>
      </c>
      <c r="I90" s="690" t="e">
        <f t="shared" si="121"/>
        <v>#REF!</v>
      </c>
      <c r="J90" s="690" t="e">
        <f t="shared" si="121"/>
        <v>#REF!</v>
      </c>
      <c r="K90" s="690" t="e">
        <f t="shared" si="121"/>
        <v>#REF!</v>
      </c>
      <c r="L90" s="690" t="e">
        <f t="shared" si="121"/>
        <v>#REF!</v>
      </c>
      <c r="M90" s="690" t="e">
        <f t="shared" si="121"/>
        <v>#REF!</v>
      </c>
      <c r="N90" s="690" t="e">
        <f t="shared" si="121"/>
        <v>#REF!</v>
      </c>
      <c r="O90" s="775" t="e">
        <f t="shared" si="121"/>
        <v>#REF!</v>
      </c>
      <c r="P90" s="775" t="e">
        <f t="shared" si="121"/>
        <v>#REF!</v>
      </c>
      <c r="Q90" s="775" t="e">
        <f t="shared" si="121"/>
        <v>#REF!</v>
      </c>
      <c r="R90" s="766">
        <f t="shared" si="96"/>
        <v>4.7539999999999996</v>
      </c>
      <c r="S90" s="766">
        <f t="shared" si="96"/>
        <v>14.401999999999999</v>
      </c>
      <c r="X90" s="317" t="str">
        <f t="shared" si="111"/>
        <v>FLAT Colour BOTTOM RAIL</v>
      </c>
      <c r="Y90" s="310">
        <f t="shared" ref="Y90:AK90" si="122">INT((((Y$85/1000*$AS85)*$AV$1)))</f>
        <v>1</v>
      </c>
      <c r="Z90" s="310">
        <f t="shared" si="122"/>
        <v>1</v>
      </c>
      <c r="AA90" s="310">
        <f t="shared" si="122"/>
        <v>1</v>
      </c>
      <c r="AB90" s="310">
        <f t="shared" si="122"/>
        <v>2</v>
      </c>
      <c r="AC90" s="310">
        <f t="shared" si="122"/>
        <v>2</v>
      </c>
      <c r="AD90" s="310">
        <f t="shared" si="122"/>
        <v>3</v>
      </c>
      <c r="AE90" s="310">
        <f t="shared" si="122"/>
        <v>3</v>
      </c>
      <c r="AF90" s="310">
        <f t="shared" si="122"/>
        <v>3</v>
      </c>
      <c r="AG90" s="310">
        <f t="shared" si="122"/>
        <v>4</v>
      </c>
      <c r="AH90" s="310">
        <f t="shared" si="122"/>
        <v>4</v>
      </c>
      <c r="AI90" s="310">
        <f t="shared" si="122"/>
        <v>4</v>
      </c>
      <c r="AJ90" s="310">
        <f t="shared" si="122"/>
        <v>5</v>
      </c>
      <c r="AK90" s="310">
        <f t="shared" si="122"/>
        <v>5</v>
      </c>
      <c r="AL90" s="310">
        <f t="shared" si="114"/>
        <v>6</v>
      </c>
      <c r="AS90" s="3">
        <f t="shared" si="109"/>
        <v>4.0100000000000007</v>
      </c>
      <c r="AU90" s="1">
        <v>8.07</v>
      </c>
      <c r="AV90" t="s">
        <v>121</v>
      </c>
    </row>
    <row r="91" spans="1:67" ht="15" customHeight="1" thickBot="1">
      <c r="A91" s="54">
        <v>3000</v>
      </c>
      <c r="B91" s="802"/>
      <c r="C91" s="692">
        <v>4000</v>
      </c>
      <c r="D91" s="285" t="e">
        <f>INT(((($F$7+$AP$11)+(D$22/1000*BO66)+((D$22+100)*($C91+400)/1000000*$F$10))*$C$21+$F$5)*$C$20)</f>
        <v>#REF!</v>
      </c>
      <c r="E91" s="285" t="e">
        <f t="shared" ref="E91:Q91" si="123">INT(((($F$7+$AP$11)+(E$22/1000*BP66)+((E$22+100)*($C91+400)/1000000*$F$10))*$C$21+$F$5)*$C$20)</f>
        <v>#REF!</v>
      </c>
      <c r="F91" s="285" t="e">
        <f t="shared" si="123"/>
        <v>#REF!</v>
      </c>
      <c r="G91" s="285" t="e">
        <f t="shared" si="123"/>
        <v>#REF!</v>
      </c>
      <c r="H91" s="285" t="e">
        <f t="shared" si="123"/>
        <v>#REF!</v>
      </c>
      <c r="I91" s="285" t="e">
        <f t="shared" si="123"/>
        <v>#REF!</v>
      </c>
      <c r="J91" s="285" t="e">
        <f t="shared" si="123"/>
        <v>#REF!</v>
      </c>
      <c r="K91" s="285" t="e">
        <f t="shared" si="123"/>
        <v>#REF!</v>
      </c>
      <c r="L91" s="285" t="e">
        <f t="shared" si="123"/>
        <v>#REF!</v>
      </c>
      <c r="M91" s="285" t="e">
        <f t="shared" si="123"/>
        <v>#REF!</v>
      </c>
      <c r="N91" s="285" t="e">
        <f t="shared" si="123"/>
        <v>#REF!</v>
      </c>
      <c r="O91" s="774" t="e">
        <f t="shared" si="123"/>
        <v>#REF!</v>
      </c>
      <c r="P91" s="774" t="e">
        <f t="shared" si="123"/>
        <v>#REF!</v>
      </c>
      <c r="Q91" s="774" t="e">
        <f t="shared" si="123"/>
        <v>#REF!</v>
      </c>
      <c r="X91" s="317" t="str">
        <f t="shared" si="111"/>
        <v>FLAT Anod BOTTOM RAIL</v>
      </c>
      <c r="Y91" s="310">
        <f t="shared" ref="Y91:AK91" si="124">INT((((Y$85/1000*$AS86)*$AV$1)))</f>
        <v>0</v>
      </c>
      <c r="Z91" s="310">
        <f t="shared" si="124"/>
        <v>0</v>
      </c>
      <c r="AA91" s="310">
        <f t="shared" si="124"/>
        <v>0</v>
      </c>
      <c r="AB91" s="310">
        <f t="shared" si="124"/>
        <v>0</v>
      </c>
      <c r="AC91" s="310">
        <f t="shared" si="124"/>
        <v>0</v>
      </c>
      <c r="AD91" s="310">
        <f t="shared" si="124"/>
        <v>1</v>
      </c>
      <c r="AE91" s="310">
        <f t="shared" si="124"/>
        <v>1</v>
      </c>
      <c r="AF91" s="310">
        <f t="shared" si="124"/>
        <v>1</v>
      </c>
      <c r="AG91" s="310">
        <f t="shared" si="124"/>
        <v>1</v>
      </c>
      <c r="AH91" s="310">
        <f t="shared" si="124"/>
        <v>1</v>
      </c>
      <c r="AI91" s="310">
        <f t="shared" si="124"/>
        <v>1</v>
      </c>
      <c r="AJ91" s="310">
        <f t="shared" si="124"/>
        <v>1</v>
      </c>
      <c r="AK91" s="310">
        <f t="shared" si="124"/>
        <v>1</v>
      </c>
      <c r="AL91" s="310">
        <f t="shared" si="114"/>
        <v>2</v>
      </c>
    </row>
    <row r="92" spans="1:67" ht="30" customHeight="1" thickBot="1">
      <c r="B92" s="79"/>
      <c r="C92" s="834" t="s">
        <v>925</v>
      </c>
      <c r="D92" s="835"/>
      <c r="E92" s="835"/>
      <c r="F92" s="835"/>
      <c r="G92" s="835"/>
      <c r="H92" s="836"/>
      <c r="I92" s="837" t="s">
        <v>90</v>
      </c>
      <c r="J92" s="838"/>
      <c r="K92" s="838"/>
      <c r="L92" s="839"/>
      <c r="M92" s="840" t="s">
        <v>91</v>
      </c>
      <c r="N92" s="841"/>
      <c r="O92" s="841"/>
      <c r="P92" s="841"/>
      <c r="Q92" s="842"/>
      <c r="X92" s="317" t="str">
        <f t="shared" si="111"/>
        <v>ROUND Colour BOTTOM RAIL</v>
      </c>
      <c r="Y92" s="310">
        <f t="shared" ref="Y92:AK92" si="125">INT((((Y$85/1000*$AS87)*$AV$1)))</f>
        <v>0</v>
      </c>
      <c r="Z92" s="310">
        <f t="shared" si="125"/>
        <v>0</v>
      </c>
      <c r="AA92" s="310">
        <f t="shared" si="125"/>
        <v>0</v>
      </c>
      <c r="AB92" s="310">
        <f t="shared" si="125"/>
        <v>0</v>
      </c>
      <c r="AC92" s="310">
        <f t="shared" si="125"/>
        <v>0</v>
      </c>
      <c r="AD92" s="310">
        <f t="shared" si="125"/>
        <v>0</v>
      </c>
      <c r="AE92" s="310">
        <f t="shared" si="125"/>
        <v>0</v>
      </c>
      <c r="AF92" s="310">
        <f t="shared" si="125"/>
        <v>0</v>
      </c>
      <c r="AG92" s="310">
        <f t="shared" si="125"/>
        <v>0</v>
      </c>
      <c r="AH92" s="310">
        <f t="shared" si="125"/>
        <v>0</v>
      </c>
      <c r="AI92" s="310">
        <f t="shared" si="125"/>
        <v>1</v>
      </c>
      <c r="AJ92" s="310">
        <f t="shared" si="125"/>
        <v>1</v>
      </c>
      <c r="AK92" s="310">
        <f t="shared" si="125"/>
        <v>1</v>
      </c>
      <c r="AL92" s="310">
        <f t="shared" si="114"/>
        <v>1</v>
      </c>
    </row>
    <row r="93" spans="1:67" ht="15" customHeight="1">
      <c r="C93" s="1"/>
      <c r="X93" s="317" t="str">
        <f t="shared" si="111"/>
        <v>ROUND Anod BOTTOM RAIL</v>
      </c>
      <c r="Y93" s="310">
        <f t="shared" ref="Y93:AK93" si="126">INT((((Y$85/1000*$AS88)*$AV$1)))</f>
        <v>-1</v>
      </c>
      <c r="Z93" s="310">
        <f t="shared" si="126"/>
        <v>-1</v>
      </c>
      <c r="AA93" s="310">
        <f t="shared" si="126"/>
        <v>-1</v>
      </c>
      <c r="AB93" s="310">
        <f t="shared" si="126"/>
        <v>-1</v>
      </c>
      <c r="AC93" s="310">
        <f t="shared" si="126"/>
        <v>-1</v>
      </c>
      <c r="AD93" s="310">
        <f t="shared" si="126"/>
        <v>-1</v>
      </c>
      <c r="AE93" s="310">
        <f t="shared" si="126"/>
        <v>-1</v>
      </c>
      <c r="AF93" s="310">
        <f t="shared" si="126"/>
        <v>-1</v>
      </c>
      <c r="AG93" s="310">
        <f t="shared" si="126"/>
        <v>-1</v>
      </c>
      <c r="AH93" s="310">
        <f t="shared" si="126"/>
        <v>-1</v>
      </c>
      <c r="AI93" s="310">
        <f t="shared" si="126"/>
        <v>-1</v>
      </c>
      <c r="AJ93" s="310">
        <f t="shared" si="126"/>
        <v>-1</v>
      </c>
      <c r="AK93" s="310">
        <f t="shared" si="126"/>
        <v>-1</v>
      </c>
      <c r="AL93" s="310">
        <f t="shared" si="114"/>
        <v>-1</v>
      </c>
    </row>
    <row r="94" spans="1:67" ht="13.5">
      <c r="X94" s="317" t="str">
        <f t="shared" si="111"/>
        <v>F4115 Colour FLAT HEAVY DUTY BOTTOM RAIL</v>
      </c>
      <c r="Y94" s="310">
        <f t="shared" ref="Y94:AK94" si="127">INT((((Y$85/1000*$AS89)*$AV$1)))</f>
        <v>4</v>
      </c>
      <c r="Z94" s="310">
        <f t="shared" si="127"/>
        <v>5</v>
      </c>
      <c r="AA94" s="310">
        <f t="shared" si="127"/>
        <v>7</v>
      </c>
      <c r="AB94" s="310">
        <f t="shared" si="127"/>
        <v>8</v>
      </c>
      <c r="AC94" s="310">
        <f t="shared" si="127"/>
        <v>10</v>
      </c>
      <c r="AD94" s="310">
        <f t="shared" si="127"/>
        <v>11</v>
      </c>
      <c r="AE94" s="310">
        <f t="shared" si="127"/>
        <v>12</v>
      </c>
      <c r="AF94" s="310">
        <f t="shared" si="127"/>
        <v>14</v>
      </c>
      <c r="AG94" s="310">
        <f t="shared" si="127"/>
        <v>15</v>
      </c>
      <c r="AH94" s="310">
        <f t="shared" si="127"/>
        <v>17</v>
      </c>
      <c r="AI94" s="310">
        <f t="shared" si="127"/>
        <v>18</v>
      </c>
      <c r="AJ94" s="310">
        <f t="shared" si="127"/>
        <v>20</v>
      </c>
      <c r="AK94" s="310">
        <f t="shared" si="127"/>
        <v>21</v>
      </c>
      <c r="AL94" s="310">
        <f t="shared" si="114"/>
        <v>23</v>
      </c>
    </row>
    <row r="95" spans="1:67" ht="16.5">
      <c r="B95" s="52"/>
      <c r="C95" s="53"/>
      <c r="D95" s="803" t="s">
        <v>49</v>
      </c>
      <c r="E95" s="803"/>
      <c r="F95" s="803"/>
      <c r="G95" s="803"/>
      <c r="H95" s="803"/>
      <c r="I95" s="803"/>
      <c r="J95" s="803"/>
      <c r="K95" s="803"/>
      <c r="L95" s="803"/>
      <c r="M95" s="803"/>
      <c r="N95" s="803"/>
      <c r="O95" s="803"/>
      <c r="P95" s="803"/>
      <c r="Q95" s="803"/>
      <c r="R95" s="803"/>
      <c r="S95" s="803"/>
      <c r="X95" s="317" t="str">
        <f t="shared" si="111"/>
        <v>F4115 Anod FLAT HEAVY DUTY BOTTOM RAIL</v>
      </c>
      <c r="Y95" s="310">
        <f>INT((((Y$85/1000*$AS90)*$AV$1)))</f>
        <v>4</v>
      </c>
      <c r="Z95" s="310">
        <f t="shared" ref="Z95:AL95" si="128">INT((((Z$85/1000*$AS90)*$AV$1)))</f>
        <v>5</v>
      </c>
      <c r="AA95" s="310">
        <f t="shared" si="128"/>
        <v>7</v>
      </c>
      <c r="AB95" s="310">
        <f t="shared" si="128"/>
        <v>8</v>
      </c>
      <c r="AC95" s="310">
        <f t="shared" si="128"/>
        <v>10</v>
      </c>
      <c r="AD95" s="310">
        <f t="shared" si="128"/>
        <v>11</v>
      </c>
      <c r="AE95" s="310">
        <f t="shared" si="128"/>
        <v>12</v>
      </c>
      <c r="AF95" s="310">
        <f t="shared" si="128"/>
        <v>14</v>
      </c>
      <c r="AG95" s="310">
        <f t="shared" si="128"/>
        <v>15</v>
      </c>
      <c r="AH95" s="310">
        <f t="shared" si="128"/>
        <v>17</v>
      </c>
      <c r="AI95" s="310">
        <f t="shared" si="128"/>
        <v>18</v>
      </c>
      <c r="AJ95" s="310">
        <f t="shared" si="128"/>
        <v>20</v>
      </c>
      <c r="AK95" s="310">
        <f t="shared" si="128"/>
        <v>21</v>
      </c>
      <c r="AL95" s="310">
        <f t="shared" si="128"/>
        <v>23</v>
      </c>
    </row>
    <row r="96" spans="1:67" ht="16.5">
      <c r="B96" s="52" t="s">
        <v>78</v>
      </c>
      <c r="C96" s="53"/>
      <c r="D96" s="804" t="s">
        <v>79</v>
      </c>
      <c r="E96" s="804"/>
      <c r="F96" s="804"/>
      <c r="G96" s="804"/>
      <c r="H96" s="804"/>
      <c r="I96" s="804"/>
      <c r="J96" s="804"/>
      <c r="K96" s="804"/>
      <c r="L96" s="804"/>
      <c r="M96" s="804"/>
      <c r="N96" s="804"/>
      <c r="O96" s="804"/>
      <c r="P96" s="804"/>
      <c r="Q96" s="804"/>
      <c r="R96" s="843" t="s">
        <v>922</v>
      </c>
      <c r="S96" s="843"/>
      <c r="Y96" s="54"/>
      <c r="Z96" s="98"/>
      <c r="AA96" s="98"/>
      <c r="AB96" s="54"/>
      <c r="BO96" s="54"/>
    </row>
    <row r="97" spans="1:67" ht="16.5">
      <c r="B97" s="54"/>
      <c r="C97" s="55"/>
      <c r="D97" s="189">
        <v>600</v>
      </c>
      <c r="E97" s="189">
        <v>800</v>
      </c>
      <c r="F97" s="189">
        <v>1000</v>
      </c>
      <c r="G97" s="189">
        <v>1200</v>
      </c>
      <c r="H97" s="189">
        <v>1400</v>
      </c>
      <c r="I97" s="189">
        <v>1600</v>
      </c>
      <c r="J97" s="189">
        <v>1800</v>
      </c>
      <c r="K97" s="189">
        <v>2000</v>
      </c>
      <c r="L97" s="189">
        <v>2200</v>
      </c>
      <c r="M97" s="262">
        <v>2400</v>
      </c>
      <c r="N97" s="262">
        <v>2600</v>
      </c>
      <c r="O97" s="262">
        <v>2800</v>
      </c>
      <c r="P97" s="262">
        <v>3000</v>
      </c>
      <c r="Q97" s="263">
        <v>3200</v>
      </c>
      <c r="R97" s="767" t="s">
        <v>919</v>
      </c>
      <c r="S97" s="767" t="s">
        <v>827</v>
      </c>
      <c r="Y97" s="54"/>
      <c r="Z97" s="98"/>
      <c r="AA97" s="98"/>
      <c r="AB97" s="54"/>
      <c r="BO97" s="54"/>
    </row>
    <row r="98" spans="1:67" ht="16.5">
      <c r="A98" s="54">
        <v>500</v>
      </c>
      <c r="B98" s="802" t="s">
        <v>82</v>
      </c>
      <c r="C98" s="184">
        <v>600</v>
      </c>
      <c r="D98" s="276" t="e">
        <f>INT(((($F$7+$AP$2)+(D$22/1000*BO49)+((D$22+100)*($C98+400)/1000000*$F$11))*$C$21+$F$5)*$C$20)</f>
        <v>#REF!</v>
      </c>
      <c r="E98" s="276" t="e">
        <f t="shared" ref="E98:L99" si="129">INT(((($F$7+$AP$2)+(E$22/1000*BP49)+((E$22+100)*($C98+400)/1000000*$F$11))*$C$21+$F$5)*$C$20)</f>
        <v>#REF!</v>
      </c>
      <c r="F98" s="276" t="e">
        <f t="shared" si="129"/>
        <v>#REF!</v>
      </c>
      <c r="G98" s="276" t="e">
        <f t="shared" si="129"/>
        <v>#REF!</v>
      </c>
      <c r="H98" s="276" t="e">
        <f t="shared" si="129"/>
        <v>#REF!</v>
      </c>
      <c r="I98" s="276" t="e">
        <f t="shared" si="129"/>
        <v>#REF!</v>
      </c>
      <c r="J98" s="276" t="e">
        <f t="shared" si="129"/>
        <v>#REF!</v>
      </c>
      <c r="K98" s="276" t="e">
        <f t="shared" si="129"/>
        <v>#REF!</v>
      </c>
      <c r="L98" s="276" t="e">
        <f t="shared" si="129"/>
        <v>#REF!</v>
      </c>
      <c r="M98" s="285" t="e">
        <f>INT(((($F$7+$AP$2)+(M$22/1000*BX49)+((M$22+100)*($C98+400)/1000000*$F$11))*$C$21+$F$5)*$C$20)</f>
        <v>#REF!</v>
      </c>
      <c r="N98" s="285" t="e">
        <f t="shared" ref="N98:N99" si="130">INT(((($F$7+$AP$2)+(N$22/1000*BY49)+((N$22+100)*($C98+400)/1000000*$F$11))*$C$21+$F$5)*$C$20)</f>
        <v>#REF!</v>
      </c>
      <c r="O98" s="285" t="e">
        <f t="shared" ref="O98:O99" si="131">INT(((($F$7+$AP$2)+(O$22/1000*BZ49)+((O$22+100)*($C98+400)/1000000*$F$11))*$C$21+$F$5)*$C$20)</f>
        <v>#REF!</v>
      </c>
      <c r="P98" s="275" t="e">
        <f t="shared" ref="P98:P99" si="132">INT(((($F$7+$AP$2)+(P$22/1000*CA49)+((P$22+100)*($C98+400)/1000000*$F$11))*$C$21+$F$5)*$C$20)</f>
        <v>#REF!</v>
      </c>
      <c r="Q98" s="275" t="e">
        <f t="shared" ref="Q98:Q99" si="133">INT(((($F$7+$AP$2)+(Q$22/1000*CB49)+((Q$22+100)*($C98+400)/1000000*$F$11))*$C$21+$F$5)*$C$20)</f>
        <v>#REF!</v>
      </c>
      <c r="R98" s="720">
        <f>R23</f>
        <v>0.96264000000000027</v>
      </c>
      <c r="S98" s="720">
        <f>S23</f>
        <v>3.4106400000000003</v>
      </c>
      <c r="Y98" s="54"/>
      <c r="Z98"/>
      <c r="AA98"/>
      <c r="AB98" s="54"/>
      <c r="BO98" s="54"/>
    </row>
    <row r="99" spans="1:67" ht="16.5">
      <c r="A99" s="54">
        <v>500</v>
      </c>
      <c r="B99" s="802"/>
      <c r="C99" s="184">
        <v>800</v>
      </c>
      <c r="D99" s="276" t="e">
        <f t="shared" ref="D99" si="134">INT(((($F$7+$AP$2)+(D$22/1000*BO50)+((D$22+100)*($C99+400)/1000000*$F$11))*$C$21+$F$5)*$C$20)</f>
        <v>#REF!</v>
      </c>
      <c r="E99" s="276" t="e">
        <f t="shared" si="129"/>
        <v>#REF!</v>
      </c>
      <c r="F99" s="276" t="e">
        <f t="shared" si="129"/>
        <v>#REF!</v>
      </c>
      <c r="G99" s="276" t="e">
        <f t="shared" si="129"/>
        <v>#REF!</v>
      </c>
      <c r="H99" s="276" t="e">
        <f t="shared" si="129"/>
        <v>#REF!</v>
      </c>
      <c r="I99" s="276" t="e">
        <f t="shared" si="129"/>
        <v>#REF!</v>
      </c>
      <c r="J99" s="276" t="e">
        <f t="shared" si="129"/>
        <v>#REF!</v>
      </c>
      <c r="K99" s="276" t="e">
        <f t="shared" si="129"/>
        <v>#REF!</v>
      </c>
      <c r="L99" s="276" t="e">
        <f t="shared" si="129"/>
        <v>#REF!</v>
      </c>
      <c r="M99" s="285" t="e">
        <f t="shared" ref="M99" si="135">INT(((($F$7+$AP$2)+(M$22/1000*BX50)+((M$22+100)*($C99+400)/1000000*$F$11))*$C$21+$F$5)*$C$20)</f>
        <v>#REF!</v>
      </c>
      <c r="N99" s="285" t="e">
        <f t="shared" si="130"/>
        <v>#REF!</v>
      </c>
      <c r="O99" s="285" t="e">
        <f t="shared" si="131"/>
        <v>#REF!</v>
      </c>
      <c r="P99" s="275" t="e">
        <f t="shared" si="132"/>
        <v>#REF!</v>
      </c>
      <c r="Q99" s="275" t="e">
        <f t="shared" si="133"/>
        <v>#REF!</v>
      </c>
      <c r="R99" s="720">
        <f t="shared" ref="R99:S99" si="136">R24</f>
        <v>0.96264000000000027</v>
      </c>
      <c r="S99" s="720">
        <f t="shared" si="136"/>
        <v>3.4106400000000003</v>
      </c>
      <c r="Y99" s="54"/>
      <c r="Z99"/>
      <c r="AA99"/>
      <c r="AB99" s="54"/>
      <c r="BO99" s="54"/>
    </row>
    <row r="100" spans="1:67" ht="16.5">
      <c r="A100" s="54">
        <v>750</v>
      </c>
      <c r="B100" s="802"/>
      <c r="C100" s="184">
        <v>1000</v>
      </c>
      <c r="D100" s="276" t="e">
        <f>INT(((($F$7+$AP$3)+(D$22/1000*BO51)+((D$22+100)*($C100+400)/1000000*$F$11))*$C$21+$F$5)*$C$20)</f>
        <v>#REF!</v>
      </c>
      <c r="E100" s="276" t="e">
        <f t="shared" ref="E100:L100" si="137">INT(((($F$7+$AP$3)+(E$22/1000*BP51)+((E$22+100)*($C100+400)/1000000*$F$11))*$C$21+$F$5)*$C$20)</f>
        <v>#REF!</v>
      </c>
      <c r="F100" s="276" t="e">
        <f t="shared" si="137"/>
        <v>#REF!</v>
      </c>
      <c r="G100" s="276" t="e">
        <f t="shared" si="137"/>
        <v>#REF!</v>
      </c>
      <c r="H100" s="276" t="e">
        <f t="shared" si="137"/>
        <v>#REF!</v>
      </c>
      <c r="I100" s="276" t="e">
        <f t="shared" si="137"/>
        <v>#REF!</v>
      </c>
      <c r="J100" s="276" t="e">
        <f t="shared" si="137"/>
        <v>#REF!</v>
      </c>
      <c r="K100" s="276" t="e">
        <f t="shared" si="137"/>
        <v>#REF!</v>
      </c>
      <c r="L100" s="276" t="e">
        <f t="shared" si="137"/>
        <v>#REF!</v>
      </c>
      <c r="M100" s="285" t="e">
        <f>INT(((($F$7+$AP$3)+(M$22/1000*BX51)+((M$22+100)*($C100+400)/1000000*$F$11))*$C$21+$F$5)*$C$20)</f>
        <v>#REF!</v>
      </c>
      <c r="N100" s="285" t="e">
        <f t="shared" ref="N100" si="138">INT(((($F$7+$AP$3)+(N$22/1000*BY51)+((N$22+100)*($C100+400)/1000000*$F$11))*$C$21+$F$5)*$C$20)</f>
        <v>#REF!</v>
      </c>
      <c r="O100" s="285" t="e">
        <f t="shared" ref="O100" si="139">INT(((($F$7+$AP$3)+(O$22/1000*BZ51)+((O$22+100)*($C100+400)/1000000*$F$11))*$C$21+$F$5)*$C$20)</f>
        <v>#REF!</v>
      </c>
      <c r="P100" s="275" t="e">
        <f t="shared" ref="P100" si="140">INT(((($F$7+$AP$3)+(P$22/1000*CA51)+((P$22+100)*($C100+400)/1000000*$F$11))*$C$21+$F$5)*$C$20)</f>
        <v>#REF!</v>
      </c>
      <c r="Q100" s="275" t="e">
        <f t="shared" ref="Q100" si="141">INT(((($F$7+$AP$3)+(Q$22/1000*CB51)+((Q$22+100)*($C100+400)/1000000*$F$11))*$C$21+$F$5)*$C$20)</f>
        <v>#REF!</v>
      </c>
      <c r="R100" s="720">
        <f t="shared" ref="R100:S100" si="142">R25</f>
        <v>1.2614400000000001</v>
      </c>
      <c r="S100" s="720">
        <f t="shared" si="142"/>
        <v>4.9694400000000005</v>
      </c>
      <c r="Y100" s="54"/>
      <c r="Z100"/>
      <c r="AA100"/>
      <c r="AB100" s="54"/>
      <c r="BO100" s="54"/>
    </row>
    <row r="101" spans="1:67" ht="16.5">
      <c r="A101" s="54">
        <v>1000</v>
      </c>
      <c r="B101" s="802"/>
      <c r="C101" s="184">
        <v>1200</v>
      </c>
      <c r="D101" s="276" t="e">
        <f>INT(((($F$7+$AP$4)+(D$22/1000*BO52)+((D$22+100)*($C101+400)/1000000*$F$11))*$C$21+$F$5)*$C$20)</f>
        <v>#REF!</v>
      </c>
      <c r="E101" s="276" t="e">
        <f t="shared" ref="E101:L101" si="143">INT(((($F$7+$AP$4)+(E$22/1000*BP52)+((E$22+100)*($C101+400)/1000000*$F$11))*$C$21+$F$5)*$C$20)</f>
        <v>#REF!</v>
      </c>
      <c r="F101" s="276" t="e">
        <f t="shared" si="143"/>
        <v>#REF!</v>
      </c>
      <c r="G101" s="276" t="e">
        <f t="shared" si="143"/>
        <v>#REF!</v>
      </c>
      <c r="H101" s="276" t="e">
        <f t="shared" si="143"/>
        <v>#REF!</v>
      </c>
      <c r="I101" s="276" t="e">
        <f t="shared" si="143"/>
        <v>#REF!</v>
      </c>
      <c r="J101" s="276" t="e">
        <f t="shared" si="143"/>
        <v>#REF!</v>
      </c>
      <c r="K101" s="276" t="e">
        <f t="shared" si="143"/>
        <v>#REF!</v>
      </c>
      <c r="L101" s="276" t="e">
        <f t="shared" si="143"/>
        <v>#REF!</v>
      </c>
      <c r="M101" s="285" t="e">
        <f>INT(((($F$7+$AP$4)+(M$22/1000*BX52)+((M$22+100)*($C101+400)/1000000*$F$11))*$C$21+$F$5)*$C$20)</f>
        <v>#REF!</v>
      </c>
      <c r="N101" s="285" t="e">
        <f t="shared" ref="N101:N102" si="144">INT(((($F$7+$AP$4)+(N$22/1000*BY52)+((N$22+100)*($C101+400)/1000000*$F$11))*$C$21+$F$5)*$C$20)</f>
        <v>#REF!</v>
      </c>
      <c r="O101" s="285" t="e">
        <f t="shared" ref="O101:O102" si="145">INT(((($F$7+$AP$4)+(O$22/1000*BZ52)+((O$22+100)*($C101+400)/1000000*$F$11))*$C$21+$F$5)*$C$20)</f>
        <v>#REF!</v>
      </c>
      <c r="P101" s="275" t="e">
        <f t="shared" ref="P101:P102" si="146">INT(((($F$7+$AP$4)+(P$22/1000*CA52)+((P$22+100)*($C101+400)/1000000*$F$11))*$C$21+$F$5)*$C$20)</f>
        <v>#REF!</v>
      </c>
      <c r="Q101" s="275" t="e">
        <f t="shared" ref="Q101:Q102" si="147">INT(((($F$7+$AP$4)+(Q$22/1000*CB52)+((Q$22+100)*($C101+400)/1000000*$F$11))*$C$21+$F$5)*$C$20)</f>
        <v>#REF!</v>
      </c>
      <c r="R101" s="720">
        <f t="shared" ref="R101:S101" si="148">R26</f>
        <v>1.3150800000000002</v>
      </c>
      <c r="S101" s="720">
        <f t="shared" si="148"/>
        <v>6.1750800000000003</v>
      </c>
      <c r="Y101" s="54"/>
      <c r="Z101"/>
      <c r="AA101"/>
      <c r="AB101" s="54"/>
      <c r="BO101" s="54"/>
    </row>
    <row r="102" spans="1:67" ht="16.5">
      <c r="A102" s="54">
        <v>1000</v>
      </c>
      <c r="B102" s="802"/>
      <c r="C102" s="184">
        <v>1400</v>
      </c>
      <c r="D102" s="276" t="e">
        <f>INT(((($F$7+$AP$4)+(D$22/1000*BO53)+((D$22+100)*($C102+400)/1000000*$F$11))*$C$21+$F$5)*$C$20)</f>
        <v>#REF!</v>
      </c>
      <c r="E102" s="276" t="e">
        <f t="shared" ref="E102:L102" si="149">INT(((($F$7+$AP$4)+(E$22/1000*BP53)+((E$22+100)*($C102+400)/1000000*$F$11))*$C$21+$F$5)*$C$20)</f>
        <v>#REF!</v>
      </c>
      <c r="F102" s="276" t="e">
        <f t="shared" si="149"/>
        <v>#REF!</v>
      </c>
      <c r="G102" s="276" t="e">
        <f t="shared" si="149"/>
        <v>#REF!</v>
      </c>
      <c r="H102" s="276" t="e">
        <f t="shared" si="149"/>
        <v>#REF!</v>
      </c>
      <c r="I102" s="276" t="e">
        <f t="shared" si="149"/>
        <v>#REF!</v>
      </c>
      <c r="J102" s="276" t="e">
        <f t="shared" si="149"/>
        <v>#REF!</v>
      </c>
      <c r="K102" s="276" t="e">
        <f t="shared" si="149"/>
        <v>#REF!</v>
      </c>
      <c r="L102" s="276" t="e">
        <f t="shared" si="149"/>
        <v>#REF!</v>
      </c>
      <c r="M102" s="285" t="e">
        <f>INT(((($F$7+$AP$4)+(M$22/1000*BX53)+((M$22+100)*($C102+400)/1000000*$F$11))*$C$21+$F$5)*$C$20)</f>
        <v>#REF!</v>
      </c>
      <c r="N102" s="285" t="e">
        <f t="shared" si="144"/>
        <v>#REF!</v>
      </c>
      <c r="O102" s="285" t="e">
        <f t="shared" si="145"/>
        <v>#REF!</v>
      </c>
      <c r="P102" s="275" t="e">
        <f t="shared" si="146"/>
        <v>#REF!</v>
      </c>
      <c r="Q102" s="275" t="e">
        <f t="shared" si="147"/>
        <v>#REF!</v>
      </c>
      <c r="R102" s="720">
        <f t="shared" ref="R102:S102" si="150">R27</f>
        <v>1.3150800000000002</v>
      </c>
      <c r="S102" s="720">
        <f t="shared" si="150"/>
        <v>6.1750800000000003</v>
      </c>
      <c r="Y102" s="54"/>
      <c r="Z102"/>
      <c r="AA102"/>
      <c r="AB102" s="54"/>
      <c r="BO102" s="54"/>
    </row>
    <row r="103" spans="1:67" ht="17.25" thickBot="1">
      <c r="A103" s="54">
        <v>1250</v>
      </c>
      <c r="B103" s="802"/>
      <c r="C103" s="184">
        <v>1600</v>
      </c>
      <c r="D103" s="276" t="e">
        <f>INT(((($F$7+$AP$5)+(D$22/1000*BO54)+((D$22+100)*($C103+400)/1000000*$F$11))*$C$21+$F$5)*$C$20)</f>
        <v>#REF!</v>
      </c>
      <c r="E103" s="276" t="e">
        <f t="shared" ref="E103:Q103" si="151">INT(((($F$7+$AP$5)+(E$22/1000*BP54)+((E$22+100)*($C103+400)/1000000*$F$11))*$C$21+$F$5)*$C$20)</f>
        <v>#REF!</v>
      </c>
      <c r="F103" s="276" t="e">
        <f t="shared" si="151"/>
        <v>#REF!</v>
      </c>
      <c r="G103" s="276" t="e">
        <f t="shared" si="151"/>
        <v>#REF!</v>
      </c>
      <c r="H103" s="276" t="e">
        <f t="shared" si="151"/>
        <v>#REF!</v>
      </c>
      <c r="I103" s="276" t="e">
        <f t="shared" si="151"/>
        <v>#REF!</v>
      </c>
      <c r="J103" s="276" t="e">
        <f t="shared" si="151"/>
        <v>#REF!</v>
      </c>
      <c r="K103" s="276" t="e">
        <f t="shared" si="151"/>
        <v>#REF!</v>
      </c>
      <c r="L103" s="285" t="e">
        <f t="shared" si="151"/>
        <v>#REF!</v>
      </c>
      <c r="M103" s="285" t="e">
        <f t="shared" si="151"/>
        <v>#REF!</v>
      </c>
      <c r="N103" s="285" t="e">
        <f t="shared" si="151"/>
        <v>#REF!</v>
      </c>
      <c r="O103" s="285" t="e">
        <f t="shared" si="151"/>
        <v>#REF!</v>
      </c>
      <c r="P103" s="275" t="e">
        <f t="shared" si="151"/>
        <v>#REF!</v>
      </c>
      <c r="Q103" s="275" t="e">
        <f t="shared" si="151"/>
        <v>#REF!</v>
      </c>
      <c r="R103" s="720">
        <f t="shared" ref="R103:S103" si="152">R28</f>
        <v>2.1430800000000003</v>
      </c>
      <c r="S103" s="720">
        <f t="shared" si="152"/>
        <v>8.1730800000000006</v>
      </c>
      <c r="W103" s="179"/>
      <c r="X103" s="179"/>
      <c r="Y103" s="65"/>
      <c r="Z103" s="65"/>
      <c r="AA103" s="65"/>
      <c r="AB103" s="65"/>
      <c r="AE103" s="715" t="s">
        <v>818</v>
      </c>
      <c r="AF103" s="1" t="s">
        <v>819</v>
      </c>
      <c r="AG103" s="709" t="s">
        <v>820</v>
      </c>
      <c r="AI103" s="1" t="s">
        <v>821</v>
      </c>
      <c r="BO103" s="54"/>
    </row>
    <row r="104" spans="1:67" ht="17.25" thickBot="1">
      <c r="A104" s="54">
        <v>1250</v>
      </c>
      <c r="B104" s="802"/>
      <c r="C104" s="184">
        <v>1800</v>
      </c>
      <c r="D104" s="276" t="e">
        <f>INT(((($F$7+$AP$5)+(D$22/1000*BO55)+((D$22+100)*($C104+400)/1000000*$F$11))*$C$21+$F$5)*$C$20)</f>
        <v>#REF!</v>
      </c>
      <c r="E104" s="276" t="e">
        <f t="shared" ref="E104:Q104" si="153">INT(((($F$7+$AP$5)+(E$22/1000*BP55)+((E$22+100)*($C104+400)/1000000*$F$11))*$C$21+$F$5)*$C$20)</f>
        <v>#REF!</v>
      </c>
      <c r="F104" s="276" t="e">
        <f t="shared" si="153"/>
        <v>#REF!</v>
      </c>
      <c r="G104" s="276" t="e">
        <f t="shared" si="153"/>
        <v>#REF!</v>
      </c>
      <c r="H104" s="276" t="e">
        <f t="shared" si="153"/>
        <v>#REF!</v>
      </c>
      <c r="I104" s="276" t="e">
        <f t="shared" si="153"/>
        <v>#REF!</v>
      </c>
      <c r="J104" s="276" t="e">
        <f t="shared" si="153"/>
        <v>#REF!</v>
      </c>
      <c r="K104" s="276" t="e">
        <f t="shared" si="153"/>
        <v>#REF!</v>
      </c>
      <c r="L104" s="285" t="e">
        <f t="shared" si="153"/>
        <v>#REF!</v>
      </c>
      <c r="M104" s="285" t="e">
        <f t="shared" si="153"/>
        <v>#REF!</v>
      </c>
      <c r="N104" s="285" t="e">
        <f t="shared" si="153"/>
        <v>#REF!</v>
      </c>
      <c r="O104" s="285" t="e">
        <f t="shared" si="153"/>
        <v>#REF!</v>
      </c>
      <c r="P104" s="275" t="e">
        <f t="shared" si="153"/>
        <v>#REF!</v>
      </c>
      <c r="Q104" s="275" t="e">
        <f t="shared" si="153"/>
        <v>#REF!</v>
      </c>
      <c r="R104" s="720">
        <f t="shared" ref="R104:S104" si="154">R29</f>
        <v>2.1430800000000003</v>
      </c>
      <c r="S104" s="720">
        <f t="shared" si="154"/>
        <v>8.1730800000000006</v>
      </c>
      <c r="W104" s="180"/>
      <c r="AB104" s="65"/>
      <c r="AE104" s="716" t="s">
        <v>938</v>
      </c>
      <c r="AF104" s="710">
        <v>1.69</v>
      </c>
      <c r="AG104" s="1">
        <f>AF104*$AV$1</f>
        <v>3.0419999999999998</v>
      </c>
      <c r="AH104" s="720">
        <f>AG104</f>
        <v>3.0419999999999998</v>
      </c>
      <c r="AI104" s="721">
        <f>AH104</f>
        <v>3.0419999999999998</v>
      </c>
      <c r="AJ104" s="1" t="s">
        <v>824</v>
      </c>
      <c r="BO104" s="54"/>
    </row>
    <row r="105" spans="1:67" ht="17.25" thickBot="1">
      <c r="A105" s="54">
        <v>1500</v>
      </c>
      <c r="B105" s="802"/>
      <c r="C105" s="184">
        <v>2000</v>
      </c>
      <c r="D105" s="276" t="e">
        <f>INT(((($F$7+$AP$6)+(D$22/1000*BO56)+((D$22+100)*($C105+400)/1000000*$F$11))*$C$21+$F$5)*$C$20)</f>
        <v>#REF!</v>
      </c>
      <c r="E105" s="276" t="e">
        <f t="shared" ref="E105:Q105" si="155">INT(((($F$7+$AP$6)+(E$22/1000*BP56)+((E$22+100)*($C105+400)/1000000*$F$11))*$C$21+$F$5)*$C$20)</f>
        <v>#REF!</v>
      </c>
      <c r="F105" s="276" t="e">
        <f t="shared" si="155"/>
        <v>#REF!</v>
      </c>
      <c r="G105" s="276" t="e">
        <f t="shared" si="155"/>
        <v>#REF!</v>
      </c>
      <c r="H105" s="276" t="e">
        <f t="shared" si="155"/>
        <v>#REF!</v>
      </c>
      <c r="I105" s="276" t="e">
        <f t="shared" si="155"/>
        <v>#REF!</v>
      </c>
      <c r="J105" s="276" t="e">
        <f t="shared" si="155"/>
        <v>#REF!</v>
      </c>
      <c r="K105" s="276" t="e">
        <f t="shared" si="155"/>
        <v>#REF!</v>
      </c>
      <c r="L105" s="285" t="e">
        <f t="shared" si="155"/>
        <v>#REF!</v>
      </c>
      <c r="M105" s="285" t="e">
        <f t="shared" si="155"/>
        <v>#REF!</v>
      </c>
      <c r="N105" s="285" t="e">
        <f t="shared" si="155"/>
        <v>#REF!</v>
      </c>
      <c r="O105" s="285" t="e">
        <f t="shared" si="155"/>
        <v>#REF!</v>
      </c>
      <c r="P105" s="275" t="e">
        <f t="shared" si="155"/>
        <v>#REF!</v>
      </c>
      <c r="Q105" s="275" t="e">
        <f t="shared" si="155"/>
        <v>#REF!</v>
      </c>
      <c r="R105" s="720">
        <f t="shared" ref="R105:S105" si="156">R30</f>
        <v>2.5934399999999997</v>
      </c>
      <c r="S105" s="720">
        <f t="shared" si="156"/>
        <v>9.811440000000001</v>
      </c>
      <c r="W105" s="181"/>
      <c r="AB105" s="65"/>
      <c r="AE105" s="716" t="s">
        <v>939</v>
      </c>
      <c r="AF105" s="710">
        <v>2.04</v>
      </c>
      <c r="AG105" s="1">
        <f t="shared" ref="AG105:AG168" si="157">AF105*$AV$1</f>
        <v>3.6720000000000002</v>
      </c>
      <c r="AH105" s="720">
        <f>AG105</f>
        <v>3.6720000000000002</v>
      </c>
      <c r="AI105" s="721">
        <f>AH105</f>
        <v>3.6720000000000002</v>
      </c>
      <c r="AJ105" s="1" t="s">
        <v>824</v>
      </c>
    </row>
    <row r="106" spans="1:67" ht="16.5">
      <c r="A106" s="54">
        <v>1750</v>
      </c>
      <c r="B106" s="802"/>
      <c r="C106" s="184">
        <v>2200</v>
      </c>
      <c r="D106" s="276" t="e">
        <f>INT(((($F$7+$AP$7)+(D$22/1000*BO57)+((D$22+100)*($C106+400)/1000000*$F$11))*$C$21+$F$5)*$C$20)</f>
        <v>#REF!</v>
      </c>
      <c r="E106" s="276" t="e">
        <f t="shared" ref="E106:Q106" si="158">INT(((($F$7+$AP$7)+(E$22/1000*BP57)+((E$22+100)*($C106+400)/1000000*$F$11))*$C$21+$F$5)*$C$20)</f>
        <v>#REF!</v>
      </c>
      <c r="F106" s="276" t="e">
        <f t="shared" si="158"/>
        <v>#REF!</v>
      </c>
      <c r="G106" s="276" t="e">
        <f t="shared" si="158"/>
        <v>#REF!</v>
      </c>
      <c r="H106" s="276" t="e">
        <f t="shared" si="158"/>
        <v>#REF!</v>
      </c>
      <c r="I106" s="276" t="e">
        <f t="shared" si="158"/>
        <v>#REF!</v>
      </c>
      <c r="J106" s="276" t="e">
        <f t="shared" si="158"/>
        <v>#REF!</v>
      </c>
      <c r="K106" s="276" t="e">
        <f t="shared" si="158"/>
        <v>#REF!</v>
      </c>
      <c r="L106" s="285" t="e">
        <f t="shared" si="158"/>
        <v>#REF!</v>
      </c>
      <c r="M106" s="285" t="e">
        <f t="shared" si="158"/>
        <v>#REF!</v>
      </c>
      <c r="N106" s="285" t="e">
        <f t="shared" si="158"/>
        <v>#REF!</v>
      </c>
      <c r="O106" s="285" t="e">
        <f t="shared" si="158"/>
        <v>#REF!</v>
      </c>
      <c r="P106" s="275" t="e">
        <f t="shared" si="158"/>
        <v>#REF!</v>
      </c>
      <c r="Q106" s="275" t="e">
        <f t="shared" si="158"/>
        <v>#REF!</v>
      </c>
      <c r="R106" s="720">
        <f t="shared" ref="R106:S106" si="159">R31</f>
        <v>2.96136</v>
      </c>
      <c r="S106" s="720">
        <f t="shared" si="159"/>
        <v>11.38536</v>
      </c>
      <c r="W106" s="178"/>
      <c r="AE106" s="716" t="s">
        <v>940</v>
      </c>
      <c r="AF106" s="710">
        <v>10.14</v>
      </c>
      <c r="AG106" s="1">
        <f t="shared" si="157"/>
        <v>18.252000000000002</v>
      </c>
      <c r="AH106" s="720">
        <f>AG106</f>
        <v>18.252000000000002</v>
      </c>
      <c r="AI106" s="721">
        <f>AH106-(AH104*2)</f>
        <v>12.168000000000003</v>
      </c>
      <c r="AJ106" s="1" t="s">
        <v>824</v>
      </c>
    </row>
    <row r="107" spans="1:67" ht="17.25" thickBot="1">
      <c r="A107" s="54">
        <v>1750</v>
      </c>
      <c r="B107" s="802"/>
      <c r="C107" s="184">
        <v>2400</v>
      </c>
      <c r="D107" s="276" t="e">
        <f>INT(((($F$7+$AP$7)+(D$22/1000*BO58)+((D$22+100)*($C107+400)/1000000*$F$11))*$C$21+$F$5)*$C$20)</f>
        <v>#REF!</v>
      </c>
      <c r="E107" s="276" t="e">
        <f t="shared" ref="E107:Q107" si="160">INT(((($F$7+$AP$7)+(E$22/1000*BP58)+((E$22+100)*($C107+400)/1000000*$F$11))*$C$21+$F$5)*$C$20)</f>
        <v>#REF!</v>
      </c>
      <c r="F107" s="276" t="e">
        <f t="shared" si="160"/>
        <v>#REF!</v>
      </c>
      <c r="G107" s="276" t="e">
        <f t="shared" si="160"/>
        <v>#REF!</v>
      </c>
      <c r="H107" s="276" t="e">
        <f t="shared" si="160"/>
        <v>#REF!</v>
      </c>
      <c r="I107" s="276" t="e">
        <f t="shared" si="160"/>
        <v>#REF!</v>
      </c>
      <c r="J107" s="276" t="e">
        <f t="shared" si="160"/>
        <v>#REF!</v>
      </c>
      <c r="K107" s="285" t="e">
        <f t="shared" si="160"/>
        <v>#REF!</v>
      </c>
      <c r="L107" s="285" t="e">
        <f t="shared" si="160"/>
        <v>#REF!</v>
      </c>
      <c r="M107" s="285" t="e">
        <f t="shared" si="160"/>
        <v>#REF!</v>
      </c>
      <c r="N107" s="285" t="e">
        <f t="shared" si="160"/>
        <v>#REF!</v>
      </c>
      <c r="O107" s="285" t="e">
        <f t="shared" si="160"/>
        <v>#REF!</v>
      </c>
      <c r="P107" s="275" t="e">
        <f t="shared" si="160"/>
        <v>#REF!</v>
      </c>
      <c r="Q107" s="275" t="e">
        <f t="shared" si="160"/>
        <v>#REF!</v>
      </c>
      <c r="R107" s="720">
        <f t="shared" ref="R107:S107" si="161">R32</f>
        <v>2.96136</v>
      </c>
      <c r="S107" s="720">
        <f t="shared" si="161"/>
        <v>11.38536</v>
      </c>
      <c r="W107" s="65"/>
      <c r="AG107" s="1">
        <f t="shared" si="157"/>
        <v>0</v>
      </c>
    </row>
    <row r="108" spans="1:67" ht="16.5">
      <c r="A108" s="54">
        <v>2000</v>
      </c>
      <c r="B108" s="802"/>
      <c r="C108" s="184">
        <v>2600</v>
      </c>
      <c r="D108" s="276" t="e">
        <f>INT(((($F$7+$AP$8)+(D$22/1000*BO59)+((D$22+100)*($C108+400)/1000000*$F$11))*$C$21+$F$5)*$C$20)</f>
        <v>#REF!</v>
      </c>
      <c r="E108" s="276" t="e">
        <f t="shared" ref="E108:Q108" si="162">INT(((($F$7+$AP$8)+(E$22/1000*BP59)+((E$22+100)*($C108+400)/1000000*$F$11))*$C$21+$F$5)*$C$20)</f>
        <v>#REF!</v>
      </c>
      <c r="F108" s="276" t="e">
        <f t="shared" si="162"/>
        <v>#REF!</v>
      </c>
      <c r="G108" s="276" t="e">
        <f t="shared" si="162"/>
        <v>#REF!</v>
      </c>
      <c r="H108" s="276" t="e">
        <f t="shared" si="162"/>
        <v>#REF!</v>
      </c>
      <c r="I108" s="276" t="e">
        <f t="shared" si="162"/>
        <v>#REF!</v>
      </c>
      <c r="J108" s="285" t="e">
        <f t="shared" si="162"/>
        <v>#REF!</v>
      </c>
      <c r="K108" s="285" t="e">
        <f t="shared" si="162"/>
        <v>#REF!</v>
      </c>
      <c r="L108" s="285" t="e">
        <f t="shared" si="162"/>
        <v>#REF!</v>
      </c>
      <c r="M108" s="285" t="e">
        <f t="shared" si="162"/>
        <v>#REF!</v>
      </c>
      <c r="N108" s="285" t="e">
        <f t="shared" si="162"/>
        <v>#REF!</v>
      </c>
      <c r="O108" s="285" t="e">
        <f t="shared" si="162"/>
        <v>#REF!</v>
      </c>
      <c r="P108" s="275" t="e">
        <f t="shared" si="162"/>
        <v>#REF!</v>
      </c>
      <c r="Q108" s="275" t="e">
        <f t="shared" si="162"/>
        <v>#REF!</v>
      </c>
      <c r="R108" s="720">
        <f t="shared" ref="R108:S108" si="163">R33</f>
        <v>3.4761600000000001</v>
      </c>
      <c r="S108" s="720">
        <f t="shared" si="163"/>
        <v>13.952159999999999</v>
      </c>
      <c r="W108" s="178"/>
      <c r="AE108" s="716" t="s">
        <v>941</v>
      </c>
      <c r="AF108" s="710">
        <v>1.69</v>
      </c>
      <c r="AG108" s="1">
        <f t="shared" si="157"/>
        <v>3.0419999999999998</v>
      </c>
      <c r="AH108" s="720">
        <f t="shared" ref="AH108:AH113" si="164">AG108</f>
        <v>3.0419999999999998</v>
      </c>
      <c r="AI108" s="721" t="s">
        <v>835</v>
      </c>
    </row>
    <row r="109" spans="1:67" ht="16.5">
      <c r="A109" s="54">
        <v>2250</v>
      </c>
      <c r="B109" s="802"/>
      <c r="C109" s="184">
        <v>2800</v>
      </c>
      <c r="D109" s="276" t="e">
        <f>INT(((($F$7+$AP$9)+(D$22/1000*BO60)+((D$22+100)*($C109+400)/1000000*$F$11))*$C$21+$F$5)*$C$20)</f>
        <v>#REF!</v>
      </c>
      <c r="E109" s="276" t="e">
        <f t="shared" ref="E109:Q109" si="165">INT(((($F$7+$AP$9)+(E$22/1000*BP60)+((E$22+100)*($C109+400)/1000000*$F$11))*$C$21+$F$5)*$C$20)</f>
        <v>#REF!</v>
      </c>
      <c r="F109" s="276" t="e">
        <f t="shared" si="165"/>
        <v>#REF!</v>
      </c>
      <c r="G109" s="276" t="e">
        <f t="shared" si="165"/>
        <v>#REF!</v>
      </c>
      <c r="H109" s="276" t="e">
        <f t="shared" si="165"/>
        <v>#REF!</v>
      </c>
      <c r="I109" s="285" t="e">
        <f t="shared" si="165"/>
        <v>#REF!</v>
      </c>
      <c r="J109" s="285" t="e">
        <f t="shared" si="165"/>
        <v>#REF!</v>
      </c>
      <c r="K109" s="285" t="e">
        <f t="shared" si="165"/>
        <v>#REF!</v>
      </c>
      <c r="L109" s="285" t="e">
        <f t="shared" si="165"/>
        <v>#REF!</v>
      </c>
      <c r="M109" s="285" t="e">
        <f t="shared" si="165"/>
        <v>#REF!</v>
      </c>
      <c r="N109" s="285" t="e">
        <f t="shared" si="165"/>
        <v>#REF!</v>
      </c>
      <c r="O109" s="285" t="e">
        <f t="shared" si="165"/>
        <v>#REF!</v>
      </c>
      <c r="P109" s="275" t="e">
        <f t="shared" si="165"/>
        <v>#REF!</v>
      </c>
      <c r="Q109" s="275" t="e">
        <f t="shared" si="165"/>
        <v>#REF!</v>
      </c>
      <c r="R109" s="720">
        <f t="shared" ref="R109:S109" si="166">R34</f>
        <v>5.0277999999999992</v>
      </c>
      <c r="S109" s="720">
        <f t="shared" si="166"/>
        <v>13.845799999999999</v>
      </c>
      <c r="W109" s="65"/>
      <c r="AE109" s="716" t="s">
        <v>942</v>
      </c>
      <c r="AF109" s="747">
        <v>8.86</v>
      </c>
      <c r="AG109" s="1">
        <f t="shared" si="157"/>
        <v>15.947999999999999</v>
      </c>
      <c r="AH109" s="720">
        <f t="shared" si="164"/>
        <v>15.947999999999999</v>
      </c>
      <c r="AI109" s="723">
        <f>AH109-(AH108*2)</f>
        <v>9.863999999999999</v>
      </c>
      <c r="BO109" s="54"/>
    </row>
    <row r="110" spans="1:67" ht="16.5">
      <c r="A110" s="54">
        <v>2250</v>
      </c>
      <c r="B110" s="802"/>
      <c r="C110" s="184">
        <v>3000</v>
      </c>
      <c r="D110" s="276" t="e">
        <f>INT(((($F$7+$AP$9)+(D$22/1000*BO61)+((D$22+100)*($C110+400)/1000000*$F$11))*$C$21+$F$5)*$C$20)</f>
        <v>#REF!</v>
      </c>
      <c r="E110" s="276" t="e">
        <f t="shared" ref="E110:Q110" si="167">INT(((($F$7+$AP$9)+(E$22/1000*BP61)+((E$22+100)*($C110+400)/1000000*$F$11))*$C$21+$F$5)*$C$20)</f>
        <v>#REF!</v>
      </c>
      <c r="F110" s="276" t="e">
        <f t="shared" si="167"/>
        <v>#REF!</v>
      </c>
      <c r="G110" s="276" t="e">
        <f t="shared" si="167"/>
        <v>#REF!</v>
      </c>
      <c r="H110" s="276" t="e">
        <f t="shared" si="167"/>
        <v>#REF!</v>
      </c>
      <c r="I110" s="285" t="e">
        <f t="shared" si="167"/>
        <v>#REF!</v>
      </c>
      <c r="J110" s="285" t="e">
        <f t="shared" si="167"/>
        <v>#REF!</v>
      </c>
      <c r="K110" s="285" t="e">
        <f t="shared" si="167"/>
        <v>#REF!</v>
      </c>
      <c r="L110" s="285" t="e">
        <f t="shared" si="167"/>
        <v>#REF!</v>
      </c>
      <c r="M110" s="285" t="e">
        <f t="shared" si="167"/>
        <v>#REF!</v>
      </c>
      <c r="N110" s="285" t="e">
        <f t="shared" si="167"/>
        <v>#REF!</v>
      </c>
      <c r="O110" s="275" t="e">
        <f t="shared" si="167"/>
        <v>#REF!</v>
      </c>
      <c r="P110" s="275" t="e">
        <f t="shared" si="167"/>
        <v>#REF!</v>
      </c>
      <c r="Q110" s="275" t="e">
        <f t="shared" si="167"/>
        <v>#REF!</v>
      </c>
      <c r="R110" s="720">
        <f t="shared" ref="R110:S110" si="168">R35</f>
        <v>5.0277999999999992</v>
      </c>
      <c r="S110" s="720">
        <f t="shared" si="168"/>
        <v>13.845799999999999</v>
      </c>
      <c r="W110" s="65"/>
      <c r="AE110" s="716" t="s">
        <v>943</v>
      </c>
      <c r="AF110" s="710">
        <v>10.14</v>
      </c>
      <c r="AG110" s="1">
        <f t="shared" si="157"/>
        <v>18.252000000000002</v>
      </c>
      <c r="AH110" s="720">
        <f t="shared" si="164"/>
        <v>18.252000000000002</v>
      </c>
      <c r="AI110" s="723">
        <f>AH110-(AH108*2)</f>
        <v>12.168000000000003</v>
      </c>
      <c r="AJ110" s="1" t="s">
        <v>838</v>
      </c>
      <c r="BO110" s="54"/>
    </row>
    <row r="111" spans="1:67" ht="16.5">
      <c r="A111" s="54">
        <v>2500</v>
      </c>
      <c r="B111" s="802"/>
      <c r="C111" s="184">
        <v>3200</v>
      </c>
      <c r="D111" s="276" t="e">
        <f>INT(((($F$7+$AP$10)+(D$22/1000*BO62)+((D$22+100)*($C111+400)/1000000*$F$11))*$C$21+$F$5)*$C$20)</f>
        <v>#REF!</v>
      </c>
      <c r="E111" s="276" t="e">
        <f t="shared" ref="E111:Q111" si="169">INT(((($F$7+$AP$10)+(E$22/1000*BP62)+((E$22+100)*($C111+400)/1000000*$F$11))*$C$21+$F$5)*$C$20)</f>
        <v>#REF!</v>
      </c>
      <c r="F111" s="276" t="e">
        <f t="shared" si="169"/>
        <v>#REF!</v>
      </c>
      <c r="G111" s="276" t="e">
        <f t="shared" si="169"/>
        <v>#REF!</v>
      </c>
      <c r="H111" s="276" t="e">
        <f t="shared" si="169"/>
        <v>#REF!</v>
      </c>
      <c r="I111" s="285" t="e">
        <f t="shared" si="169"/>
        <v>#REF!</v>
      </c>
      <c r="J111" s="285" t="e">
        <f t="shared" si="169"/>
        <v>#REF!</v>
      </c>
      <c r="K111" s="285" t="e">
        <f t="shared" si="169"/>
        <v>#REF!</v>
      </c>
      <c r="L111" s="285" t="e">
        <f t="shared" si="169"/>
        <v>#REF!</v>
      </c>
      <c r="M111" s="285" t="e">
        <f t="shared" si="169"/>
        <v>#REF!</v>
      </c>
      <c r="N111" s="285" t="e">
        <f t="shared" si="169"/>
        <v>#REF!</v>
      </c>
      <c r="O111" s="275" t="e">
        <f t="shared" si="169"/>
        <v>#REF!</v>
      </c>
      <c r="P111" s="275" t="e">
        <f t="shared" si="169"/>
        <v>#REF!</v>
      </c>
      <c r="Q111" s="275" t="e">
        <f t="shared" si="169"/>
        <v>#REF!</v>
      </c>
      <c r="R111" s="720">
        <f t="shared" ref="R111:S111" si="170">R36</f>
        <v>4.8849999999999998</v>
      </c>
      <c r="S111" s="720">
        <f t="shared" si="170"/>
        <v>14.035000000000002</v>
      </c>
      <c r="W111" s="65"/>
      <c r="AE111" s="716" t="s">
        <v>944</v>
      </c>
      <c r="AF111" s="710"/>
      <c r="AG111" s="1">
        <f t="shared" si="157"/>
        <v>0</v>
      </c>
      <c r="AH111" s="720">
        <f t="shared" si="164"/>
        <v>0</v>
      </c>
      <c r="AI111" s="723">
        <f>AH111-AH108</f>
        <v>-3.0419999999999998</v>
      </c>
      <c r="BO111" s="54"/>
    </row>
    <row r="112" spans="1:67" ht="16.5">
      <c r="A112" s="54">
        <v>2500</v>
      </c>
      <c r="B112" s="802"/>
      <c r="C112" s="184">
        <v>3400</v>
      </c>
      <c r="D112" s="276" t="e">
        <f>INT(((($F$7+$AP$10)+(D$22/1000*BO63)+((D$22+100)*($C112+400)/1000000*$F$11))*$C$21+$F$5)*$C$20)</f>
        <v>#REF!</v>
      </c>
      <c r="E112" s="276" t="e">
        <f t="shared" ref="E112:Q112" si="171">INT(((($F$7+$AP$10)+(E$22/1000*BP63)+((E$22+100)*($C112+400)/1000000*$F$11))*$C$21+$F$5)*$C$20)</f>
        <v>#REF!</v>
      </c>
      <c r="F112" s="276" t="e">
        <f t="shared" si="171"/>
        <v>#REF!</v>
      </c>
      <c r="G112" s="276" t="e">
        <f t="shared" si="171"/>
        <v>#REF!</v>
      </c>
      <c r="H112" s="276" t="e">
        <f t="shared" si="171"/>
        <v>#REF!</v>
      </c>
      <c r="I112" s="285" t="e">
        <f t="shared" si="171"/>
        <v>#REF!</v>
      </c>
      <c r="J112" s="285" t="e">
        <f t="shared" si="171"/>
        <v>#REF!</v>
      </c>
      <c r="K112" s="285" t="e">
        <f t="shared" si="171"/>
        <v>#REF!</v>
      </c>
      <c r="L112" s="285" t="e">
        <f t="shared" si="171"/>
        <v>#REF!</v>
      </c>
      <c r="M112" s="285" t="e">
        <f t="shared" si="171"/>
        <v>#REF!</v>
      </c>
      <c r="N112" s="285" t="e">
        <f t="shared" si="171"/>
        <v>#REF!</v>
      </c>
      <c r="O112" s="275" t="e">
        <f t="shared" si="171"/>
        <v>#REF!</v>
      </c>
      <c r="P112" s="275" t="e">
        <f t="shared" si="171"/>
        <v>#REF!</v>
      </c>
      <c r="Q112" s="275" t="e">
        <f t="shared" si="171"/>
        <v>#REF!</v>
      </c>
      <c r="R112" s="720">
        <f t="shared" ref="R112:S112" si="172">R37</f>
        <v>4.8849999999999998</v>
      </c>
      <c r="S112" s="720">
        <f t="shared" si="172"/>
        <v>14.035000000000002</v>
      </c>
      <c r="W112" s="65"/>
      <c r="AE112" s="716" t="s">
        <v>945</v>
      </c>
      <c r="AF112" s="710">
        <v>18.09</v>
      </c>
      <c r="AG112" s="1">
        <f t="shared" si="157"/>
        <v>32.561999999999998</v>
      </c>
      <c r="AH112" s="720">
        <f t="shared" si="164"/>
        <v>32.561999999999998</v>
      </c>
      <c r="AI112" s="723">
        <f>AH112-$AI$106</f>
        <v>20.393999999999995</v>
      </c>
      <c r="AJ112" s="1" t="s">
        <v>847</v>
      </c>
      <c r="BO112" s="54"/>
    </row>
    <row r="113" spans="1:67" ht="17.25" thickBot="1">
      <c r="A113" s="54">
        <v>2750</v>
      </c>
      <c r="B113" s="802"/>
      <c r="C113" s="264">
        <v>3600</v>
      </c>
      <c r="D113" s="285" t="e">
        <f>INT(((($F$7+$AP$11)+(D$22/1000*BO64)+((D$22+100)*($C113+400)/1000000*$F$11))*$C$21+$F$5)*$C$20)</f>
        <v>#REF!</v>
      </c>
      <c r="E113" s="285" t="e">
        <f t="shared" ref="E113:Q113" si="173">INT(((($F$7+$AP$11)+(E$22/1000*BP64)+((E$22+100)*($C113+400)/1000000*$F$11))*$C$21+$F$5)*$C$20)</f>
        <v>#REF!</v>
      </c>
      <c r="F113" s="285" t="e">
        <f t="shared" si="173"/>
        <v>#REF!</v>
      </c>
      <c r="G113" s="285" t="e">
        <f t="shared" si="173"/>
        <v>#REF!</v>
      </c>
      <c r="H113" s="285" t="e">
        <f t="shared" si="173"/>
        <v>#REF!</v>
      </c>
      <c r="I113" s="285" t="e">
        <f t="shared" si="173"/>
        <v>#REF!</v>
      </c>
      <c r="J113" s="285" t="e">
        <f t="shared" si="173"/>
        <v>#REF!</v>
      </c>
      <c r="K113" s="285" t="e">
        <f t="shared" si="173"/>
        <v>#REF!</v>
      </c>
      <c r="L113" s="285" t="e">
        <f t="shared" si="173"/>
        <v>#REF!</v>
      </c>
      <c r="M113" s="285" t="e">
        <f t="shared" si="173"/>
        <v>#REF!</v>
      </c>
      <c r="N113" s="285" t="e">
        <f t="shared" si="173"/>
        <v>#REF!</v>
      </c>
      <c r="O113" s="275" t="e">
        <f t="shared" si="173"/>
        <v>#REF!</v>
      </c>
      <c r="P113" s="275" t="e">
        <f t="shared" si="173"/>
        <v>#REF!</v>
      </c>
      <c r="Q113" s="275" t="e">
        <f t="shared" si="173"/>
        <v>#REF!</v>
      </c>
      <c r="R113" s="720">
        <f t="shared" ref="R113" si="174">R38</f>
        <v>4.7539999999999996</v>
      </c>
      <c r="S113" s="720">
        <f>S38</f>
        <v>14.401999999999999</v>
      </c>
      <c r="W113" s="65"/>
      <c r="AE113" s="716" t="s">
        <v>946</v>
      </c>
      <c r="AF113" s="710">
        <v>32.700000000000003</v>
      </c>
      <c r="AG113" s="1">
        <f t="shared" si="157"/>
        <v>58.860000000000007</v>
      </c>
      <c r="AH113" s="720">
        <f t="shared" si="164"/>
        <v>58.860000000000007</v>
      </c>
      <c r="AI113" s="723">
        <f>AH113-$AI$106</f>
        <v>46.692000000000007</v>
      </c>
      <c r="AJ113" s="1" t="s">
        <v>847</v>
      </c>
      <c r="BO113" s="54"/>
    </row>
    <row r="114" spans="1:67" ht="16.5">
      <c r="A114" s="54">
        <v>2750</v>
      </c>
      <c r="B114" s="802"/>
      <c r="C114" s="689">
        <v>3800</v>
      </c>
      <c r="D114" s="690" t="e">
        <f>INT(((($F$7+$AP$11)+(D$22/1000*BO65)+((D$22+100)*($C114+400)/1000000*$F$11))*$C$21+$F$5)*$C$20)</f>
        <v>#REF!</v>
      </c>
      <c r="E114" s="690" t="e">
        <f t="shared" ref="E114:Q114" si="175">INT(((($F$7+$AP$11)+(E$22/1000*BP65)+((E$22+100)*($C114+400)/1000000*$F$11))*$C$21+$F$5)*$C$20)</f>
        <v>#REF!</v>
      </c>
      <c r="F114" s="690" t="e">
        <f t="shared" si="175"/>
        <v>#REF!</v>
      </c>
      <c r="G114" s="690" t="e">
        <f t="shared" si="175"/>
        <v>#REF!</v>
      </c>
      <c r="H114" s="690" t="e">
        <f t="shared" si="175"/>
        <v>#REF!</v>
      </c>
      <c r="I114" s="690" t="e">
        <f t="shared" si="175"/>
        <v>#REF!</v>
      </c>
      <c r="J114" s="690" t="e">
        <f t="shared" si="175"/>
        <v>#REF!</v>
      </c>
      <c r="K114" s="690" t="e">
        <f t="shared" si="175"/>
        <v>#REF!</v>
      </c>
      <c r="L114" s="690" t="e">
        <f t="shared" si="175"/>
        <v>#REF!</v>
      </c>
      <c r="M114" s="690" t="e">
        <f t="shared" si="175"/>
        <v>#REF!</v>
      </c>
      <c r="N114" s="690" t="e">
        <f t="shared" si="175"/>
        <v>#REF!</v>
      </c>
      <c r="O114" s="691" t="e">
        <f t="shared" si="175"/>
        <v>#REF!</v>
      </c>
      <c r="P114" s="691" t="e">
        <f t="shared" si="175"/>
        <v>#REF!</v>
      </c>
      <c r="Q114" s="691" t="e">
        <f t="shared" si="175"/>
        <v>#REF!</v>
      </c>
      <c r="R114" s="720">
        <f t="shared" ref="R114:S114" si="176">R39</f>
        <v>4.7539999999999996</v>
      </c>
      <c r="S114" s="720">
        <f t="shared" si="176"/>
        <v>14.401999999999999</v>
      </c>
      <c r="W114" s="65"/>
      <c r="AE114" s="716" t="s">
        <v>944</v>
      </c>
      <c r="AF114" s="710"/>
      <c r="AG114" s="1">
        <f t="shared" si="157"/>
        <v>0</v>
      </c>
      <c r="AH114" s="720"/>
      <c r="AI114" s="723"/>
      <c r="BO114" s="54"/>
    </row>
    <row r="115" spans="1:67" ht="17.25" thickBot="1">
      <c r="A115" s="54">
        <v>3000</v>
      </c>
      <c r="B115" s="802"/>
      <c r="C115" s="692">
        <v>4000</v>
      </c>
      <c r="D115" s="285" t="e">
        <f>INT(((($F$7+$AP$11)+(D$22/1000*BO66)+((D$22+100)*($C115+400)/1000000*$F$11))*$C$21+$F$5)*$C$20)</f>
        <v>#REF!</v>
      </c>
      <c r="E115" s="285" t="e">
        <f t="shared" ref="E115:Q115" si="177">INT(((($F$7+$AP$11)+(E$22/1000*BP66)+((E$22+100)*($C115+400)/1000000*$F$11))*$C$21+$F$5)*$C$20)</f>
        <v>#REF!</v>
      </c>
      <c r="F115" s="285" t="e">
        <f t="shared" si="177"/>
        <v>#REF!</v>
      </c>
      <c r="G115" s="285" t="e">
        <f t="shared" si="177"/>
        <v>#REF!</v>
      </c>
      <c r="H115" s="285" t="e">
        <f t="shared" si="177"/>
        <v>#REF!</v>
      </c>
      <c r="I115" s="285" t="e">
        <f t="shared" si="177"/>
        <v>#REF!</v>
      </c>
      <c r="J115" s="285" t="e">
        <f t="shared" si="177"/>
        <v>#REF!</v>
      </c>
      <c r="K115" s="285" t="e">
        <f t="shared" si="177"/>
        <v>#REF!</v>
      </c>
      <c r="L115" s="285" t="e">
        <f t="shared" si="177"/>
        <v>#REF!</v>
      </c>
      <c r="M115" s="285" t="e">
        <f t="shared" si="177"/>
        <v>#REF!</v>
      </c>
      <c r="N115" s="285" t="e">
        <f>INT(((($F$7+$AP$11)+(N$22/1000*BY66)+((N$22+100)*($C115+400)/1000000*$F$11))*$C$21+$F$5)*$C$20)</f>
        <v>#REF!</v>
      </c>
      <c r="O115" s="275" t="e">
        <f t="shared" si="177"/>
        <v>#REF!</v>
      </c>
      <c r="P115" s="275" t="e">
        <f t="shared" si="177"/>
        <v>#REF!</v>
      </c>
      <c r="Q115" s="275" t="e">
        <f t="shared" si="177"/>
        <v>#REF!</v>
      </c>
      <c r="AE115" s="716"/>
      <c r="AF115" s="710"/>
      <c r="AG115" s="1">
        <f t="shared" si="157"/>
        <v>0</v>
      </c>
      <c r="AH115" s="720"/>
      <c r="AI115" s="723"/>
      <c r="BO115" s="54"/>
    </row>
    <row r="116" spans="1:67" ht="30.95" customHeight="1" thickBot="1">
      <c r="B116" s="79"/>
      <c r="C116" s="834" t="s">
        <v>925</v>
      </c>
      <c r="D116" s="835"/>
      <c r="E116" s="835"/>
      <c r="F116" s="835"/>
      <c r="G116" s="835"/>
      <c r="H116" s="836"/>
      <c r="I116" s="837" t="s">
        <v>90</v>
      </c>
      <c r="J116" s="838"/>
      <c r="K116" s="838"/>
      <c r="L116" s="839"/>
      <c r="M116" s="840" t="s">
        <v>91</v>
      </c>
      <c r="N116" s="841"/>
      <c r="O116" s="841"/>
      <c r="P116" s="841"/>
      <c r="Q116" s="842"/>
      <c r="AE116" s="716" t="s">
        <v>947</v>
      </c>
      <c r="AF116" s="710">
        <v>4.0599999999999996</v>
      </c>
      <c r="AG116" s="1">
        <f t="shared" si="157"/>
        <v>7.3079999999999998</v>
      </c>
      <c r="AH116" s="720">
        <f>AG116</f>
        <v>7.3079999999999998</v>
      </c>
      <c r="AI116" s="719" t="s">
        <v>835</v>
      </c>
      <c r="AJ116" s="1" t="s">
        <v>854</v>
      </c>
      <c r="BO116" s="54"/>
    </row>
    <row r="117" spans="1:67" ht="16.5">
      <c r="AE117" s="716" t="s">
        <v>948</v>
      </c>
      <c r="AF117" s="710">
        <v>4.0599999999999996</v>
      </c>
      <c r="AG117" s="1">
        <f t="shared" si="157"/>
        <v>7.3079999999999998</v>
      </c>
      <c r="AH117" s="720">
        <f t="shared" ref="AH117:AH123" si="178">AG117</f>
        <v>7.3079999999999998</v>
      </c>
      <c r="AI117" s="719" t="s">
        <v>835</v>
      </c>
      <c r="AJ117" s="1" t="s">
        <v>854</v>
      </c>
      <c r="BO117" s="54"/>
    </row>
    <row r="118" spans="1:67" ht="16.5">
      <c r="AE118" s="716" t="s">
        <v>949</v>
      </c>
      <c r="AF118" s="710">
        <v>4.0599999999999996</v>
      </c>
      <c r="AG118" s="1">
        <f t="shared" si="157"/>
        <v>7.3079999999999998</v>
      </c>
      <c r="AH118" s="720">
        <f t="shared" si="178"/>
        <v>7.3079999999999998</v>
      </c>
      <c r="AI118" s="719" t="s">
        <v>835</v>
      </c>
      <c r="AJ118" s="1" t="s">
        <v>854</v>
      </c>
      <c r="BO118" s="54"/>
    </row>
    <row r="119" spans="1:67" ht="16.5">
      <c r="B119" s="52"/>
      <c r="C119" s="53"/>
      <c r="D119" s="803" t="s">
        <v>52</v>
      </c>
      <c r="E119" s="803"/>
      <c r="F119" s="803"/>
      <c r="G119" s="803"/>
      <c r="H119" s="803"/>
      <c r="I119" s="803"/>
      <c r="J119" s="803"/>
      <c r="K119" s="803"/>
      <c r="L119" s="803"/>
      <c r="M119" s="803"/>
      <c r="N119" s="803"/>
      <c r="O119" s="803"/>
      <c r="P119" s="803"/>
      <c r="Q119" s="803"/>
      <c r="R119" s="803"/>
      <c r="S119" s="803"/>
      <c r="AE119" s="716" t="s">
        <v>950</v>
      </c>
      <c r="AF119" s="710">
        <v>4.0599999999999996</v>
      </c>
      <c r="AG119" s="1">
        <f t="shared" si="157"/>
        <v>7.3079999999999998</v>
      </c>
      <c r="AH119" s="720">
        <f t="shared" si="178"/>
        <v>7.3079999999999998</v>
      </c>
      <c r="AI119" s="719" t="s">
        <v>835</v>
      </c>
      <c r="AJ119" s="1" t="s">
        <v>854</v>
      </c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</row>
    <row r="120" spans="1:67" ht="16.5">
      <c r="B120" s="52" t="s">
        <v>78</v>
      </c>
      <c r="C120" s="53"/>
      <c r="D120" s="804" t="s">
        <v>79</v>
      </c>
      <c r="E120" s="804"/>
      <c r="F120" s="804"/>
      <c r="G120" s="804"/>
      <c r="H120" s="804"/>
      <c r="I120" s="804"/>
      <c r="J120" s="804"/>
      <c r="K120" s="804"/>
      <c r="L120" s="804"/>
      <c r="M120" s="804"/>
      <c r="N120" s="804"/>
      <c r="O120" s="804"/>
      <c r="P120" s="804"/>
      <c r="Q120" s="804"/>
      <c r="R120" s="843" t="s">
        <v>922</v>
      </c>
      <c r="S120" s="843"/>
      <c r="AE120" s="716" t="s">
        <v>951</v>
      </c>
      <c r="AF120" s="710">
        <v>4.0599999999999996</v>
      </c>
      <c r="AG120" s="1">
        <f t="shared" si="157"/>
        <v>7.3079999999999998</v>
      </c>
      <c r="AH120" s="720">
        <f t="shared" si="178"/>
        <v>7.3079999999999998</v>
      </c>
      <c r="AI120" s="719" t="s">
        <v>835</v>
      </c>
      <c r="AJ120" s="1" t="s">
        <v>854</v>
      </c>
      <c r="BA120" s="54"/>
    </row>
    <row r="121" spans="1:67" ht="16.5">
      <c r="B121" s="54"/>
      <c r="C121" s="55"/>
      <c r="D121" s="189">
        <v>600</v>
      </c>
      <c r="E121" s="189">
        <v>800</v>
      </c>
      <c r="F121" s="189">
        <v>1000</v>
      </c>
      <c r="G121" s="189">
        <v>1200</v>
      </c>
      <c r="H121" s="189">
        <v>1400</v>
      </c>
      <c r="I121" s="189">
        <v>1600</v>
      </c>
      <c r="J121" s="189">
        <v>1800</v>
      </c>
      <c r="K121" s="189">
        <v>2000</v>
      </c>
      <c r="L121" s="189">
        <v>2200</v>
      </c>
      <c r="M121" s="262">
        <v>2400</v>
      </c>
      <c r="N121" s="262">
        <v>2600</v>
      </c>
      <c r="O121" s="262">
        <v>2800</v>
      </c>
      <c r="P121" s="262">
        <v>3000</v>
      </c>
      <c r="Q121" s="263">
        <v>3200</v>
      </c>
      <c r="R121" s="767" t="s">
        <v>919</v>
      </c>
      <c r="S121" s="767" t="s">
        <v>827</v>
      </c>
      <c r="AE121" s="716" t="s">
        <v>952</v>
      </c>
      <c r="AF121" s="710">
        <v>4.0599999999999996</v>
      </c>
      <c r="AG121" s="1">
        <f t="shared" si="157"/>
        <v>7.3079999999999998</v>
      </c>
      <c r="AH121" s="720">
        <f t="shared" si="178"/>
        <v>7.3079999999999998</v>
      </c>
      <c r="AI121" s="719" t="s">
        <v>835</v>
      </c>
      <c r="AJ121" s="1" t="s">
        <v>854</v>
      </c>
      <c r="BA121" s="54"/>
    </row>
    <row r="122" spans="1:67" ht="16.5">
      <c r="A122" s="54">
        <v>500</v>
      </c>
      <c r="B122" s="802" t="s">
        <v>82</v>
      </c>
      <c r="C122" s="184">
        <v>600</v>
      </c>
      <c r="D122" s="276" t="e">
        <f>INT(((($F$7+$AP$2)+(D$22/1000*BO49)+((D$22+100)*($C122+400)/1000000*$F$12))*$C$21+$F$5)*$C$20)</f>
        <v>#REF!</v>
      </c>
      <c r="E122" s="276" t="e">
        <f t="shared" ref="E122:Q123" si="179">INT(((($F$7+$AP$2)+(E$22/1000*BP49)+((E$22+100)*($C122+400)/1000000*$F$12))*$C$21+$F$5)*$C$20)</f>
        <v>#REF!</v>
      </c>
      <c r="F122" s="276" t="e">
        <f t="shared" si="179"/>
        <v>#REF!</v>
      </c>
      <c r="G122" s="276" t="e">
        <f t="shared" si="179"/>
        <v>#REF!</v>
      </c>
      <c r="H122" s="276" t="e">
        <f t="shared" si="179"/>
        <v>#REF!</v>
      </c>
      <c r="I122" s="276" t="e">
        <f t="shared" si="179"/>
        <v>#REF!</v>
      </c>
      <c r="J122" s="276" t="e">
        <f t="shared" si="179"/>
        <v>#REF!</v>
      </c>
      <c r="K122" s="276" t="e">
        <f t="shared" si="179"/>
        <v>#REF!</v>
      </c>
      <c r="L122" s="276" t="e">
        <f t="shared" si="179"/>
        <v>#REF!</v>
      </c>
      <c r="M122" s="285" t="e">
        <f t="shared" si="179"/>
        <v>#REF!</v>
      </c>
      <c r="N122" s="285" t="e">
        <f t="shared" si="179"/>
        <v>#REF!</v>
      </c>
      <c r="O122" s="285" t="e">
        <f t="shared" si="179"/>
        <v>#REF!</v>
      </c>
      <c r="P122" s="774" t="e">
        <f t="shared" si="179"/>
        <v>#REF!</v>
      </c>
      <c r="Q122" s="774" t="e">
        <f t="shared" si="179"/>
        <v>#REF!</v>
      </c>
      <c r="R122" s="720">
        <f>R23</f>
        <v>0.96264000000000027</v>
      </c>
      <c r="S122" s="720">
        <f>S23</f>
        <v>3.4106400000000003</v>
      </c>
      <c r="AE122" s="716" t="s">
        <v>953</v>
      </c>
      <c r="AF122" s="710">
        <v>4.0599999999999996</v>
      </c>
      <c r="AG122" s="1">
        <f t="shared" si="157"/>
        <v>7.3079999999999998</v>
      </c>
      <c r="AH122" s="720">
        <f t="shared" si="178"/>
        <v>7.3079999999999998</v>
      </c>
      <c r="AI122" s="719" t="s">
        <v>835</v>
      </c>
      <c r="AJ122" s="1" t="s">
        <v>854</v>
      </c>
    </row>
    <row r="123" spans="1:67" ht="16.5">
      <c r="A123" s="54">
        <v>500</v>
      </c>
      <c r="B123" s="802"/>
      <c r="C123" s="184">
        <v>800</v>
      </c>
      <c r="D123" s="276" t="e">
        <f t="shared" ref="D123" si="180">INT(((($F$7+$AP$2)+(D$22/1000*BO50)+((D$22+100)*($C123+400)/1000000*$F$12))*$C$21+$F$5)*$C$20)</f>
        <v>#REF!</v>
      </c>
      <c r="E123" s="276" t="e">
        <f t="shared" si="179"/>
        <v>#REF!</v>
      </c>
      <c r="F123" s="276" t="e">
        <f t="shared" si="179"/>
        <v>#REF!</v>
      </c>
      <c r="G123" s="276" t="e">
        <f t="shared" si="179"/>
        <v>#REF!</v>
      </c>
      <c r="H123" s="276" t="e">
        <f t="shared" si="179"/>
        <v>#REF!</v>
      </c>
      <c r="I123" s="276" t="e">
        <f t="shared" si="179"/>
        <v>#REF!</v>
      </c>
      <c r="J123" s="276" t="e">
        <f t="shared" si="179"/>
        <v>#REF!</v>
      </c>
      <c r="K123" s="276" t="e">
        <f t="shared" si="179"/>
        <v>#REF!</v>
      </c>
      <c r="L123" s="276" t="e">
        <f t="shared" si="179"/>
        <v>#REF!</v>
      </c>
      <c r="M123" s="285" t="e">
        <f t="shared" si="179"/>
        <v>#REF!</v>
      </c>
      <c r="N123" s="285" t="e">
        <f t="shared" si="179"/>
        <v>#REF!</v>
      </c>
      <c r="O123" s="285" t="e">
        <f t="shared" si="179"/>
        <v>#REF!</v>
      </c>
      <c r="P123" s="774" t="e">
        <f t="shared" si="179"/>
        <v>#REF!</v>
      </c>
      <c r="Q123" s="774" t="e">
        <f t="shared" si="179"/>
        <v>#REF!</v>
      </c>
      <c r="R123" s="720">
        <f t="shared" ref="R123:S123" si="181">R24</f>
        <v>0.96264000000000027</v>
      </c>
      <c r="S123" s="720">
        <f t="shared" si="181"/>
        <v>3.4106400000000003</v>
      </c>
      <c r="AE123" s="716" t="s">
        <v>954</v>
      </c>
      <c r="AF123" s="710">
        <v>4.0599999999999996</v>
      </c>
      <c r="AG123" s="1">
        <f t="shared" si="157"/>
        <v>7.3079999999999998</v>
      </c>
      <c r="AH123" s="720">
        <f t="shared" si="178"/>
        <v>7.3079999999999998</v>
      </c>
      <c r="AI123" s="719" t="s">
        <v>835</v>
      </c>
      <c r="AJ123" s="1" t="s">
        <v>854</v>
      </c>
    </row>
    <row r="124" spans="1:67" ht="16.5">
      <c r="A124" s="54">
        <v>750</v>
      </c>
      <c r="B124" s="802"/>
      <c r="C124" s="184">
        <v>1000</v>
      </c>
      <c r="D124" s="276" t="e">
        <f>INT(((($F$7+$AP$3)+(D$22/1000*BO51)+((D$22+100)*($C124+400)/1000000*$F$12))*$C$21+$F$5)*$C$20)</f>
        <v>#REF!</v>
      </c>
      <c r="E124" s="276" t="e">
        <f t="shared" ref="E124:Q124" si="182">INT(((($F$7+$AP$3)+(E$22/1000*BP51)+((E$22+100)*($C124+400)/1000000*$F$12))*$C$21+$F$5)*$C$20)</f>
        <v>#REF!</v>
      </c>
      <c r="F124" s="276" t="e">
        <f t="shared" si="182"/>
        <v>#REF!</v>
      </c>
      <c r="G124" s="276" t="e">
        <f t="shared" si="182"/>
        <v>#REF!</v>
      </c>
      <c r="H124" s="276" t="e">
        <f t="shared" si="182"/>
        <v>#REF!</v>
      </c>
      <c r="I124" s="276" t="e">
        <f t="shared" si="182"/>
        <v>#REF!</v>
      </c>
      <c r="J124" s="276" t="e">
        <f t="shared" si="182"/>
        <v>#REF!</v>
      </c>
      <c r="K124" s="276" t="e">
        <f t="shared" si="182"/>
        <v>#REF!</v>
      </c>
      <c r="L124" s="276" t="e">
        <f t="shared" si="182"/>
        <v>#REF!</v>
      </c>
      <c r="M124" s="285" t="e">
        <f t="shared" si="182"/>
        <v>#REF!</v>
      </c>
      <c r="N124" s="285" t="e">
        <f t="shared" si="182"/>
        <v>#REF!</v>
      </c>
      <c r="O124" s="285" t="e">
        <f t="shared" si="182"/>
        <v>#REF!</v>
      </c>
      <c r="P124" s="774" t="e">
        <f t="shared" si="182"/>
        <v>#REF!</v>
      </c>
      <c r="Q124" s="774" t="e">
        <f t="shared" si="182"/>
        <v>#REF!</v>
      </c>
      <c r="R124" s="720">
        <f t="shared" ref="R124:S124" si="183">R25</f>
        <v>1.2614400000000001</v>
      </c>
      <c r="S124" s="720">
        <f t="shared" si="183"/>
        <v>4.9694400000000005</v>
      </c>
      <c r="AE124" s="716" t="s">
        <v>955</v>
      </c>
      <c r="AF124" s="1">
        <v>8.07</v>
      </c>
      <c r="AG124" s="1">
        <f t="shared" si="157"/>
        <v>14.526000000000002</v>
      </c>
      <c r="AH124" s="720">
        <f>AG124</f>
        <v>14.526000000000002</v>
      </c>
      <c r="AI124" s="719">
        <f>AH124-$AH$116</f>
        <v>7.2180000000000017</v>
      </c>
      <c r="AJ124" s="1" t="s">
        <v>854</v>
      </c>
    </row>
    <row r="125" spans="1:67" ht="16.5">
      <c r="A125" s="54">
        <v>1000</v>
      </c>
      <c r="B125" s="802"/>
      <c r="C125" s="184">
        <v>1200</v>
      </c>
      <c r="D125" s="276" t="e">
        <f>INT(((($F$7+$AP$4)+(D$22/1000*BO52)+((D$22+100)*($C125+400)/1000000*$F$12))*$C$21+$F$5)*$C$20)</f>
        <v>#REF!</v>
      </c>
      <c r="E125" s="276" t="e">
        <f t="shared" ref="E125:Q125" si="184">INT(((($F$7+$AP$4)+(E$22/1000*BP52)+((E$22+100)*($C125+400)/1000000*$F$12))*$C$21+$F$5)*$C$20)</f>
        <v>#REF!</v>
      </c>
      <c r="F125" s="276" t="e">
        <f t="shared" si="184"/>
        <v>#REF!</v>
      </c>
      <c r="G125" s="276" t="e">
        <f t="shared" si="184"/>
        <v>#REF!</v>
      </c>
      <c r="H125" s="276" t="e">
        <f t="shared" si="184"/>
        <v>#REF!</v>
      </c>
      <c r="I125" s="276" t="e">
        <f t="shared" si="184"/>
        <v>#REF!</v>
      </c>
      <c r="J125" s="276" t="e">
        <f t="shared" si="184"/>
        <v>#REF!</v>
      </c>
      <c r="K125" s="276" t="e">
        <f t="shared" si="184"/>
        <v>#REF!</v>
      </c>
      <c r="L125" s="276" t="e">
        <f t="shared" si="184"/>
        <v>#REF!</v>
      </c>
      <c r="M125" s="285" t="e">
        <f t="shared" si="184"/>
        <v>#REF!</v>
      </c>
      <c r="N125" s="285" t="e">
        <f t="shared" si="184"/>
        <v>#REF!</v>
      </c>
      <c r="O125" s="285" t="e">
        <f t="shared" si="184"/>
        <v>#REF!</v>
      </c>
      <c r="P125" s="774" t="e">
        <f t="shared" si="184"/>
        <v>#REF!</v>
      </c>
      <c r="Q125" s="774" t="e">
        <f t="shared" si="184"/>
        <v>#REF!</v>
      </c>
      <c r="R125" s="720">
        <f t="shared" ref="R125:S125" si="185">R26</f>
        <v>1.3150800000000002</v>
      </c>
      <c r="S125" s="720">
        <f t="shared" si="185"/>
        <v>6.1750800000000003</v>
      </c>
      <c r="AE125" s="716" t="s">
        <v>956</v>
      </c>
      <c r="AF125" s="1">
        <v>8.07</v>
      </c>
      <c r="AG125" s="1">
        <f t="shared" si="157"/>
        <v>14.526000000000002</v>
      </c>
      <c r="AH125" s="720">
        <f>AG125</f>
        <v>14.526000000000002</v>
      </c>
      <c r="AI125" s="719">
        <f t="shared" ref="AI125:AI145" si="186">AH125-$AH$116</f>
        <v>7.2180000000000017</v>
      </c>
      <c r="AJ125" s="1" t="s">
        <v>854</v>
      </c>
    </row>
    <row r="126" spans="1:67" ht="16.5">
      <c r="A126" s="54">
        <v>1000</v>
      </c>
      <c r="B126" s="802"/>
      <c r="C126" s="184">
        <v>1400</v>
      </c>
      <c r="D126" s="276" t="e">
        <f>INT(((($F$7+$AP$4)+(D$22/1000*BO53)+((D$22+100)*($C126+400)/1000000*$F$12))*$C$21+$F$5)*$C$20)</f>
        <v>#REF!</v>
      </c>
      <c r="E126" s="276" t="e">
        <f t="shared" ref="E126:Q126" si="187">INT(((($F$7+$AP$4)+(E$22/1000*BP53)+((E$22+100)*($C126+400)/1000000*$F$12))*$C$21+$F$5)*$C$20)</f>
        <v>#REF!</v>
      </c>
      <c r="F126" s="276" t="e">
        <f t="shared" si="187"/>
        <v>#REF!</v>
      </c>
      <c r="G126" s="276" t="e">
        <f t="shared" si="187"/>
        <v>#REF!</v>
      </c>
      <c r="H126" s="276" t="e">
        <f t="shared" si="187"/>
        <v>#REF!</v>
      </c>
      <c r="I126" s="276" t="e">
        <f t="shared" si="187"/>
        <v>#REF!</v>
      </c>
      <c r="J126" s="276" t="e">
        <f t="shared" si="187"/>
        <v>#REF!</v>
      </c>
      <c r="K126" s="276" t="e">
        <f t="shared" si="187"/>
        <v>#REF!</v>
      </c>
      <c r="L126" s="276" t="e">
        <f t="shared" si="187"/>
        <v>#REF!</v>
      </c>
      <c r="M126" s="285" t="e">
        <f t="shared" si="187"/>
        <v>#REF!</v>
      </c>
      <c r="N126" s="285" t="e">
        <f t="shared" si="187"/>
        <v>#REF!</v>
      </c>
      <c r="O126" s="285" t="e">
        <f t="shared" si="187"/>
        <v>#REF!</v>
      </c>
      <c r="P126" s="774" t="e">
        <f t="shared" si="187"/>
        <v>#REF!</v>
      </c>
      <c r="Q126" s="774" t="e">
        <f t="shared" si="187"/>
        <v>#REF!</v>
      </c>
      <c r="R126" s="720">
        <f t="shared" ref="R126:S126" si="188">R27</f>
        <v>1.3150800000000002</v>
      </c>
      <c r="S126" s="720">
        <f t="shared" si="188"/>
        <v>6.1750800000000003</v>
      </c>
      <c r="AE126" s="716" t="s">
        <v>957</v>
      </c>
      <c r="AF126" s="1">
        <v>8.07</v>
      </c>
      <c r="AG126" s="1">
        <f t="shared" si="157"/>
        <v>14.526000000000002</v>
      </c>
      <c r="AH126" s="720">
        <f t="shared" ref="AH126:AH127" si="189">AG126</f>
        <v>14.526000000000002</v>
      </c>
      <c r="AI126" s="719">
        <f t="shared" si="186"/>
        <v>7.2180000000000017</v>
      </c>
      <c r="AJ126" s="1" t="s">
        <v>854</v>
      </c>
    </row>
    <row r="127" spans="1:67" ht="16.5">
      <c r="A127" s="54">
        <v>1250</v>
      </c>
      <c r="B127" s="802"/>
      <c r="C127" s="184">
        <v>1600</v>
      </c>
      <c r="D127" s="276" t="e">
        <f>INT(((($F$7+$AP$5)+(D$22/1000*BO54)+((D$22+100)*($C127+400)/1000000*$F$12))*$C$21+$F$5)*$C$20)</f>
        <v>#REF!</v>
      </c>
      <c r="E127" s="276" t="e">
        <f t="shared" ref="E127:Q127" si="190">INT(((($F$7+$AP$5)+(E$22/1000*BP54)+((E$22+100)*($C127+400)/1000000*$F$12))*$C$21+$F$5)*$C$20)</f>
        <v>#REF!</v>
      </c>
      <c r="F127" s="276" t="e">
        <f t="shared" si="190"/>
        <v>#REF!</v>
      </c>
      <c r="G127" s="276" t="e">
        <f t="shared" si="190"/>
        <v>#REF!</v>
      </c>
      <c r="H127" s="276" t="e">
        <f t="shared" si="190"/>
        <v>#REF!</v>
      </c>
      <c r="I127" s="276" t="e">
        <f t="shared" si="190"/>
        <v>#REF!</v>
      </c>
      <c r="J127" s="276" t="e">
        <f t="shared" si="190"/>
        <v>#REF!</v>
      </c>
      <c r="K127" s="276" t="e">
        <f t="shared" si="190"/>
        <v>#REF!</v>
      </c>
      <c r="L127" s="285" t="e">
        <f t="shared" si="190"/>
        <v>#REF!</v>
      </c>
      <c r="M127" s="285" t="e">
        <f t="shared" si="190"/>
        <v>#REF!</v>
      </c>
      <c r="N127" s="285" t="e">
        <f t="shared" si="190"/>
        <v>#REF!</v>
      </c>
      <c r="O127" s="285" t="e">
        <f t="shared" si="190"/>
        <v>#REF!</v>
      </c>
      <c r="P127" s="774" t="e">
        <f t="shared" si="190"/>
        <v>#REF!</v>
      </c>
      <c r="Q127" s="774" t="e">
        <f t="shared" si="190"/>
        <v>#REF!</v>
      </c>
      <c r="R127" s="720">
        <f t="shared" ref="R127:S127" si="191">R28</f>
        <v>2.1430800000000003</v>
      </c>
      <c r="S127" s="720">
        <f t="shared" si="191"/>
        <v>8.1730800000000006</v>
      </c>
      <c r="AE127" s="716" t="s">
        <v>958</v>
      </c>
      <c r="AF127" s="1">
        <v>8.07</v>
      </c>
      <c r="AG127" s="1">
        <f t="shared" si="157"/>
        <v>14.526000000000002</v>
      </c>
      <c r="AH127" s="720">
        <f t="shared" si="189"/>
        <v>14.526000000000002</v>
      </c>
      <c r="AI127" s="719">
        <f>AH127-$AH$116</f>
        <v>7.2180000000000017</v>
      </c>
      <c r="AJ127" s="1" t="s">
        <v>854</v>
      </c>
    </row>
    <row r="128" spans="1:67" ht="16.5">
      <c r="A128" s="54">
        <v>1250</v>
      </c>
      <c r="B128" s="802"/>
      <c r="C128" s="184">
        <v>1800</v>
      </c>
      <c r="D128" s="276" t="e">
        <f>INT(((($F$7+$AP$5)+(D$22/1000*BO55)+((D$22+100)*($C128+400)/1000000*$F$12))*$C$21+$F$5)*$C$20)</f>
        <v>#REF!</v>
      </c>
      <c r="E128" s="276" t="e">
        <f t="shared" ref="E128:Q128" si="192">INT(((($F$7+$AP$5)+(E$22/1000*BP55)+((E$22+100)*($C128+400)/1000000*$F$12))*$C$21+$F$5)*$C$20)</f>
        <v>#REF!</v>
      </c>
      <c r="F128" s="276" t="e">
        <f t="shared" si="192"/>
        <v>#REF!</v>
      </c>
      <c r="G128" s="276" t="e">
        <f t="shared" si="192"/>
        <v>#REF!</v>
      </c>
      <c r="H128" s="276" t="e">
        <f t="shared" si="192"/>
        <v>#REF!</v>
      </c>
      <c r="I128" s="276" t="e">
        <f t="shared" si="192"/>
        <v>#REF!</v>
      </c>
      <c r="J128" s="276" t="e">
        <f t="shared" si="192"/>
        <v>#REF!</v>
      </c>
      <c r="K128" s="276" t="e">
        <f t="shared" si="192"/>
        <v>#REF!</v>
      </c>
      <c r="L128" s="285" t="e">
        <f t="shared" si="192"/>
        <v>#REF!</v>
      </c>
      <c r="M128" s="285" t="e">
        <f t="shared" si="192"/>
        <v>#REF!</v>
      </c>
      <c r="N128" s="285" t="e">
        <f t="shared" si="192"/>
        <v>#REF!</v>
      </c>
      <c r="O128" s="285" t="e">
        <f t="shared" si="192"/>
        <v>#REF!</v>
      </c>
      <c r="P128" s="774" t="e">
        <f t="shared" si="192"/>
        <v>#REF!</v>
      </c>
      <c r="Q128" s="774" t="e">
        <f t="shared" si="192"/>
        <v>#REF!</v>
      </c>
      <c r="R128" s="720">
        <f t="shared" ref="R128:S128" si="193">R29</f>
        <v>2.1430800000000003</v>
      </c>
      <c r="S128" s="720">
        <f t="shared" si="193"/>
        <v>8.1730800000000006</v>
      </c>
      <c r="AE128" s="716" t="s">
        <v>959</v>
      </c>
      <c r="AF128" s="710">
        <v>5.1100000000000003</v>
      </c>
      <c r="AG128" s="1">
        <f t="shared" si="157"/>
        <v>9.1980000000000004</v>
      </c>
      <c r="AH128" s="720">
        <f>AG128</f>
        <v>9.1980000000000004</v>
      </c>
      <c r="AI128" s="719">
        <f t="shared" si="186"/>
        <v>1.8900000000000006</v>
      </c>
      <c r="AJ128" s="1" t="s">
        <v>854</v>
      </c>
    </row>
    <row r="129" spans="1:64" ht="16.5">
      <c r="A129" s="54">
        <v>1500</v>
      </c>
      <c r="B129" s="802"/>
      <c r="C129" s="184">
        <v>2000</v>
      </c>
      <c r="D129" s="276" t="e">
        <f>INT(((($F$7+$AP$6)+(D$22/1000*BO56)+((D$22+100)*($C129+400)/1000000*$F$12))*$C$21+$F$5)*$C$20)</f>
        <v>#REF!</v>
      </c>
      <c r="E129" s="276" t="e">
        <f t="shared" ref="E129:Q129" si="194">INT(((($F$7+$AP$6)+(E$22/1000*BP56)+((E$22+100)*($C129+400)/1000000*$F$12))*$C$21+$F$5)*$C$20)</f>
        <v>#REF!</v>
      </c>
      <c r="F129" s="276" t="e">
        <f t="shared" si="194"/>
        <v>#REF!</v>
      </c>
      <c r="G129" s="276" t="e">
        <f t="shared" si="194"/>
        <v>#REF!</v>
      </c>
      <c r="H129" s="276" t="e">
        <f t="shared" si="194"/>
        <v>#REF!</v>
      </c>
      <c r="I129" s="276" t="e">
        <f t="shared" si="194"/>
        <v>#REF!</v>
      </c>
      <c r="J129" s="276" t="e">
        <f t="shared" si="194"/>
        <v>#REF!</v>
      </c>
      <c r="K129" s="276" t="e">
        <f t="shared" si="194"/>
        <v>#REF!</v>
      </c>
      <c r="L129" s="285" t="e">
        <f t="shared" si="194"/>
        <v>#REF!</v>
      </c>
      <c r="M129" s="285" t="e">
        <f t="shared" si="194"/>
        <v>#REF!</v>
      </c>
      <c r="N129" s="285" t="e">
        <f t="shared" si="194"/>
        <v>#REF!</v>
      </c>
      <c r="O129" s="285" t="e">
        <f t="shared" si="194"/>
        <v>#REF!</v>
      </c>
      <c r="P129" s="774" t="e">
        <f t="shared" si="194"/>
        <v>#REF!</v>
      </c>
      <c r="Q129" s="774" t="e">
        <f t="shared" si="194"/>
        <v>#REF!</v>
      </c>
      <c r="R129" s="720">
        <f t="shared" ref="R129:S129" si="195">R30</f>
        <v>2.5934399999999997</v>
      </c>
      <c r="S129" s="720">
        <f t="shared" si="195"/>
        <v>9.811440000000001</v>
      </c>
      <c r="AE129" s="716" t="s">
        <v>960</v>
      </c>
      <c r="AF129" s="710">
        <v>4.43</v>
      </c>
      <c r="AG129" s="1">
        <f t="shared" si="157"/>
        <v>7.9739999999999993</v>
      </c>
      <c r="AH129" s="720">
        <f>AG129</f>
        <v>7.9739999999999993</v>
      </c>
      <c r="AI129" s="719">
        <f t="shared" si="186"/>
        <v>0.66599999999999948</v>
      </c>
      <c r="AJ129" s="1" t="s">
        <v>854</v>
      </c>
    </row>
    <row r="130" spans="1:64" ht="16.5">
      <c r="A130" s="54">
        <v>1750</v>
      </c>
      <c r="B130" s="802"/>
      <c r="C130" s="184">
        <v>2200</v>
      </c>
      <c r="D130" s="276" t="e">
        <f>INT(((($F$7+$AP$7)+(D$22/1000*BO57)+((D$22+100)*($C130+400)/1000000*$F$12))*$C$21+$F$5)*$C$20)</f>
        <v>#REF!</v>
      </c>
      <c r="E130" s="276" t="e">
        <f t="shared" ref="E130:Q130" si="196">INT(((($F$7+$AP$7)+(E$22/1000*BP57)+((E$22+100)*($C130+400)/1000000*$F$12))*$C$21+$F$5)*$C$20)</f>
        <v>#REF!</v>
      </c>
      <c r="F130" s="276" t="e">
        <f t="shared" si="196"/>
        <v>#REF!</v>
      </c>
      <c r="G130" s="276" t="e">
        <f t="shared" si="196"/>
        <v>#REF!</v>
      </c>
      <c r="H130" s="276" t="e">
        <f t="shared" si="196"/>
        <v>#REF!</v>
      </c>
      <c r="I130" s="276" t="e">
        <f t="shared" si="196"/>
        <v>#REF!</v>
      </c>
      <c r="J130" s="276" t="e">
        <f t="shared" si="196"/>
        <v>#REF!</v>
      </c>
      <c r="K130" s="276" t="e">
        <f t="shared" si="196"/>
        <v>#REF!</v>
      </c>
      <c r="L130" s="285" t="e">
        <f t="shared" si="196"/>
        <v>#REF!</v>
      </c>
      <c r="M130" s="285" t="e">
        <f t="shared" si="196"/>
        <v>#REF!</v>
      </c>
      <c r="N130" s="285" t="e">
        <f t="shared" si="196"/>
        <v>#REF!</v>
      </c>
      <c r="O130" s="285" t="e">
        <f t="shared" si="196"/>
        <v>#REF!</v>
      </c>
      <c r="P130" s="774" t="e">
        <f t="shared" si="196"/>
        <v>#REF!</v>
      </c>
      <c r="Q130" s="774" t="e">
        <f t="shared" si="196"/>
        <v>#REF!</v>
      </c>
      <c r="R130" s="720">
        <f t="shared" ref="R130:S130" si="197">R31</f>
        <v>2.96136</v>
      </c>
      <c r="S130" s="720">
        <f t="shared" si="197"/>
        <v>11.38536</v>
      </c>
      <c r="AE130" s="716" t="s">
        <v>961</v>
      </c>
      <c r="AF130" s="710">
        <v>5.1100000000000003</v>
      </c>
      <c r="AG130" s="1">
        <f t="shared" si="157"/>
        <v>9.1980000000000004</v>
      </c>
      <c r="AH130" s="720">
        <f t="shared" ref="AH130:AH145" si="198">AG130</f>
        <v>9.1980000000000004</v>
      </c>
      <c r="AI130" s="719">
        <f t="shared" si="186"/>
        <v>1.8900000000000006</v>
      </c>
      <c r="AJ130" s="1" t="s">
        <v>854</v>
      </c>
      <c r="AV130"/>
    </row>
    <row r="131" spans="1:64" ht="16.5">
      <c r="A131" s="54">
        <v>1750</v>
      </c>
      <c r="B131" s="802"/>
      <c r="C131" s="184">
        <v>2400</v>
      </c>
      <c r="D131" s="276" t="e">
        <f>INT(((($F$7+$AP$7)+(D$22/1000*BO58)+((D$22+100)*($C131+400)/1000000*$F$12))*$C$21+$F$5)*$C$20)</f>
        <v>#REF!</v>
      </c>
      <c r="E131" s="276" t="e">
        <f t="shared" ref="E131:Q131" si="199">INT(((($F$7+$AP$7)+(E$22/1000*BP58)+((E$22+100)*($C131+400)/1000000*$F$12))*$C$21+$F$5)*$C$20)</f>
        <v>#REF!</v>
      </c>
      <c r="F131" s="276" t="e">
        <f t="shared" si="199"/>
        <v>#REF!</v>
      </c>
      <c r="G131" s="276" t="e">
        <f t="shared" si="199"/>
        <v>#REF!</v>
      </c>
      <c r="H131" s="276" t="e">
        <f t="shared" si="199"/>
        <v>#REF!</v>
      </c>
      <c r="I131" s="276" t="e">
        <f t="shared" si="199"/>
        <v>#REF!</v>
      </c>
      <c r="J131" s="276" t="e">
        <f t="shared" si="199"/>
        <v>#REF!</v>
      </c>
      <c r="K131" s="285" t="e">
        <f t="shared" si="199"/>
        <v>#REF!</v>
      </c>
      <c r="L131" s="285" t="e">
        <f t="shared" si="199"/>
        <v>#REF!</v>
      </c>
      <c r="M131" s="285" t="e">
        <f t="shared" si="199"/>
        <v>#REF!</v>
      </c>
      <c r="N131" s="285" t="e">
        <f t="shared" si="199"/>
        <v>#REF!</v>
      </c>
      <c r="O131" s="285" t="e">
        <f t="shared" si="199"/>
        <v>#REF!</v>
      </c>
      <c r="P131" s="774" t="e">
        <f t="shared" si="199"/>
        <v>#REF!</v>
      </c>
      <c r="Q131" s="774" t="e">
        <f t="shared" si="199"/>
        <v>#REF!</v>
      </c>
      <c r="R131" s="720">
        <f t="shared" ref="R131:S131" si="200">R32</f>
        <v>2.96136</v>
      </c>
      <c r="S131" s="720">
        <f t="shared" si="200"/>
        <v>11.38536</v>
      </c>
      <c r="AE131" s="716" t="s">
        <v>962</v>
      </c>
      <c r="AF131" s="710">
        <v>5.1100000000000003</v>
      </c>
      <c r="AG131" s="1">
        <f t="shared" si="157"/>
        <v>9.1980000000000004</v>
      </c>
      <c r="AH131" s="720">
        <f t="shared" si="198"/>
        <v>9.1980000000000004</v>
      </c>
      <c r="AI131" s="719">
        <f t="shared" si="186"/>
        <v>1.8900000000000006</v>
      </c>
      <c r="AJ131" s="1" t="s">
        <v>854</v>
      </c>
    </row>
    <row r="132" spans="1:64" ht="16.5">
      <c r="A132" s="54">
        <v>2000</v>
      </c>
      <c r="B132" s="802"/>
      <c r="C132" s="184">
        <v>2600</v>
      </c>
      <c r="D132" s="276" t="e">
        <f>INT(((($F$7+$AP$8)+(D$22/1000*BO59)+((D$22+100)*($C132+400)/1000000*$F$12))*$C$21+$F$5)*$C$20)</f>
        <v>#REF!</v>
      </c>
      <c r="E132" s="276" t="e">
        <f t="shared" ref="E132:Q132" si="201">INT(((($F$7+$AP$8)+(E$22/1000*BP59)+((E$22+100)*($C132+400)/1000000*$F$12))*$C$21+$F$5)*$C$20)</f>
        <v>#REF!</v>
      </c>
      <c r="F132" s="276" t="e">
        <f t="shared" si="201"/>
        <v>#REF!</v>
      </c>
      <c r="G132" s="276" t="e">
        <f t="shared" si="201"/>
        <v>#REF!</v>
      </c>
      <c r="H132" s="276" t="e">
        <f t="shared" si="201"/>
        <v>#REF!</v>
      </c>
      <c r="I132" s="276" t="e">
        <f t="shared" si="201"/>
        <v>#REF!</v>
      </c>
      <c r="J132" s="285" t="e">
        <f t="shared" si="201"/>
        <v>#REF!</v>
      </c>
      <c r="K132" s="285" t="e">
        <f t="shared" si="201"/>
        <v>#REF!</v>
      </c>
      <c r="L132" s="285" t="e">
        <f t="shared" si="201"/>
        <v>#REF!</v>
      </c>
      <c r="M132" s="285" t="e">
        <f t="shared" si="201"/>
        <v>#REF!</v>
      </c>
      <c r="N132" s="285" t="e">
        <f t="shared" si="201"/>
        <v>#REF!</v>
      </c>
      <c r="O132" s="285" t="e">
        <f t="shared" si="201"/>
        <v>#REF!</v>
      </c>
      <c r="P132" s="774" t="e">
        <f t="shared" si="201"/>
        <v>#REF!</v>
      </c>
      <c r="Q132" s="774" t="e">
        <f t="shared" si="201"/>
        <v>#REF!</v>
      </c>
      <c r="R132" s="720">
        <f t="shared" ref="R132:S132" si="202">R33</f>
        <v>3.4761600000000001</v>
      </c>
      <c r="S132" s="720">
        <f t="shared" si="202"/>
        <v>13.952159999999999</v>
      </c>
      <c r="AE132" s="716" t="s">
        <v>963</v>
      </c>
      <c r="AF132" s="710">
        <v>5.1100000000000003</v>
      </c>
      <c r="AG132" s="1">
        <f t="shared" si="157"/>
        <v>9.1980000000000004</v>
      </c>
      <c r="AH132" s="720">
        <f t="shared" si="198"/>
        <v>9.1980000000000004</v>
      </c>
      <c r="AI132" s="719">
        <f t="shared" si="186"/>
        <v>1.8900000000000006</v>
      </c>
      <c r="AJ132" s="1" t="s">
        <v>854</v>
      </c>
      <c r="AX132" s="1" t="s">
        <v>122</v>
      </c>
    </row>
    <row r="133" spans="1:64" ht="17.25" thickBot="1">
      <c r="A133" s="54">
        <v>2250</v>
      </c>
      <c r="B133" s="802"/>
      <c r="C133" s="184">
        <v>2800</v>
      </c>
      <c r="D133" s="276" t="e">
        <f>INT(((($F$7+$AP$9)+(D$22/1000*BO60)+((D$22+100)*($C133+400)/1000000*$F$12))*$C$21+$F$5)*$C$20)</f>
        <v>#REF!</v>
      </c>
      <c r="E133" s="276" t="e">
        <f t="shared" ref="E133:Q133" si="203">INT(((($F$7+$AP$9)+(E$22/1000*BP60)+((E$22+100)*($C133+400)/1000000*$F$12))*$C$21+$F$5)*$C$20)</f>
        <v>#REF!</v>
      </c>
      <c r="F133" s="276" t="e">
        <f t="shared" si="203"/>
        <v>#REF!</v>
      </c>
      <c r="G133" s="276" t="e">
        <f t="shared" si="203"/>
        <v>#REF!</v>
      </c>
      <c r="H133" s="276" t="e">
        <f t="shared" si="203"/>
        <v>#REF!</v>
      </c>
      <c r="I133" s="285" t="e">
        <f t="shared" si="203"/>
        <v>#REF!</v>
      </c>
      <c r="J133" s="285" t="e">
        <f t="shared" si="203"/>
        <v>#REF!</v>
      </c>
      <c r="K133" s="285" t="e">
        <f t="shared" si="203"/>
        <v>#REF!</v>
      </c>
      <c r="L133" s="285" t="e">
        <f t="shared" si="203"/>
        <v>#REF!</v>
      </c>
      <c r="M133" s="285" t="e">
        <f t="shared" si="203"/>
        <v>#REF!</v>
      </c>
      <c r="N133" s="285" t="e">
        <f t="shared" si="203"/>
        <v>#REF!</v>
      </c>
      <c r="O133" s="285" t="e">
        <f t="shared" si="203"/>
        <v>#REF!</v>
      </c>
      <c r="P133" s="774" t="e">
        <f t="shared" si="203"/>
        <v>#REF!</v>
      </c>
      <c r="Q133" s="774" t="e">
        <f t="shared" si="203"/>
        <v>#REF!</v>
      </c>
      <c r="R133" s="720">
        <f t="shared" ref="R133:S133" si="204">R34</f>
        <v>5.0277999999999992</v>
      </c>
      <c r="S133" s="720">
        <f t="shared" si="204"/>
        <v>13.845799999999999</v>
      </c>
      <c r="AE133" s="716" t="s">
        <v>964</v>
      </c>
      <c r="AF133" s="710">
        <v>5</v>
      </c>
      <c r="AG133" s="1">
        <f t="shared" si="157"/>
        <v>9</v>
      </c>
      <c r="AH133" s="720">
        <f t="shared" si="198"/>
        <v>9</v>
      </c>
      <c r="AI133" s="719">
        <f t="shared" si="186"/>
        <v>1.6920000000000002</v>
      </c>
      <c r="AJ133" s="1" t="s">
        <v>854</v>
      </c>
      <c r="AS133" s="55"/>
      <c r="AT133" s="56">
        <v>600</v>
      </c>
      <c r="AU133" s="57">
        <v>750</v>
      </c>
      <c r="AV133" s="56">
        <v>900</v>
      </c>
      <c r="AW133" s="57">
        <v>1050</v>
      </c>
      <c r="AX133" s="56">
        <v>1200</v>
      </c>
      <c r="AY133" s="57">
        <v>1350</v>
      </c>
      <c r="AZ133" s="56">
        <v>1500</v>
      </c>
      <c r="BA133" s="57">
        <v>1650</v>
      </c>
      <c r="BB133" s="56">
        <v>1800</v>
      </c>
      <c r="BC133" s="57">
        <v>1950</v>
      </c>
      <c r="BD133" s="56">
        <v>2100</v>
      </c>
      <c r="BE133" s="58">
        <v>2250</v>
      </c>
      <c r="BF133" s="59">
        <v>2400</v>
      </c>
      <c r="BG133" s="57">
        <v>2550</v>
      </c>
      <c r="BH133" s="56">
        <v>2700</v>
      </c>
      <c r="BI133" s="57">
        <v>2850</v>
      </c>
      <c r="BJ133" s="56">
        <v>3000</v>
      </c>
      <c r="BK133" s="57">
        <v>3150</v>
      </c>
      <c r="BL133" s="57">
        <v>3200</v>
      </c>
    </row>
    <row r="134" spans="1:64" ht="16.5">
      <c r="A134" s="54">
        <v>2250</v>
      </c>
      <c r="B134" s="802"/>
      <c r="C134" s="184">
        <v>3000</v>
      </c>
      <c r="D134" s="276" t="e">
        <f>INT(((($F$7+$AP$9)+(D$22/1000*BO61)+((D$22+100)*($C134+400)/1000000*$F$12))*$C$21+$F$5)*$C$20)</f>
        <v>#REF!</v>
      </c>
      <c r="E134" s="276" t="e">
        <f t="shared" ref="E134:Q134" si="205">INT(((($F$7+$AP$9)+(E$22/1000*BP61)+((E$22+100)*($C134+400)/1000000*$F$12))*$C$21+$F$5)*$C$20)</f>
        <v>#REF!</v>
      </c>
      <c r="F134" s="276" t="e">
        <f t="shared" si="205"/>
        <v>#REF!</v>
      </c>
      <c r="G134" s="276" t="e">
        <f t="shared" si="205"/>
        <v>#REF!</v>
      </c>
      <c r="H134" s="276" t="e">
        <f t="shared" si="205"/>
        <v>#REF!</v>
      </c>
      <c r="I134" s="285" t="e">
        <f t="shared" si="205"/>
        <v>#REF!</v>
      </c>
      <c r="J134" s="285" t="e">
        <f t="shared" si="205"/>
        <v>#REF!</v>
      </c>
      <c r="K134" s="285" t="e">
        <f t="shared" si="205"/>
        <v>#REF!</v>
      </c>
      <c r="L134" s="285" t="e">
        <f t="shared" si="205"/>
        <v>#REF!</v>
      </c>
      <c r="M134" s="285" t="e">
        <f t="shared" si="205"/>
        <v>#REF!</v>
      </c>
      <c r="N134" s="285" t="e">
        <f t="shared" si="205"/>
        <v>#REF!</v>
      </c>
      <c r="O134" s="774" t="e">
        <f t="shared" si="205"/>
        <v>#REF!</v>
      </c>
      <c r="P134" s="774" t="e">
        <f t="shared" si="205"/>
        <v>#REF!</v>
      </c>
      <c r="Q134" s="774" t="e">
        <f t="shared" si="205"/>
        <v>#REF!</v>
      </c>
      <c r="R134" s="720">
        <f t="shared" ref="R134:S134" si="206">R35</f>
        <v>5.0277999999999992</v>
      </c>
      <c r="S134" s="720">
        <f t="shared" si="206"/>
        <v>13.845799999999999</v>
      </c>
      <c r="AE134" s="716" t="s">
        <v>965</v>
      </c>
      <c r="AF134" s="710">
        <v>4.5599999999999996</v>
      </c>
      <c r="AG134" s="1">
        <f t="shared" si="157"/>
        <v>8.2080000000000002</v>
      </c>
      <c r="AH134" s="720">
        <f t="shared" si="198"/>
        <v>8.2080000000000002</v>
      </c>
      <c r="AI134" s="719">
        <f t="shared" si="186"/>
        <v>0.90000000000000036</v>
      </c>
      <c r="AJ134" s="1" t="s">
        <v>854</v>
      </c>
      <c r="AS134" s="60">
        <v>900</v>
      </c>
      <c r="AT134" s="523" t="e">
        <f>INT(((($S$6)+(AT$133/1000*$AT$7))*$C$21+$F$5)*$C$20)</f>
        <v>#REF!</v>
      </c>
      <c r="AU134" s="61" t="e">
        <f t="shared" ref="AT134:BE139" si="207">INT(((($S$6)+(AU$133/1000*$AT$7))*$C$21+$F$5)*$C$20)</f>
        <v>#REF!</v>
      </c>
      <c r="AV134" s="61" t="e">
        <f t="shared" si="207"/>
        <v>#REF!</v>
      </c>
      <c r="AW134" s="61" t="e">
        <f t="shared" si="207"/>
        <v>#REF!</v>
      </c>
      <c r="AX134" s="61" t="e">
        <f t="shared" si="207"/>
        <v>#REF!</v>
      </c>
      <c r="AY134" s="61" t="e">
        <f t="shared" si="207"/>
        <v>#REF!</v>
      </c>
      <c r="AZ134" s="61" t="e">
        <f t="shared" si="207"/>
        <v>#REF!</v>
      </c>
      <c r="BA134" s="61" t="e">
        <f t="shared" si="207"/>
        <v>#REF!</v>
      </c>
      <c r="BB134" s="61" t="e">
        <f t="shared" si="207"/>
        <v>#REF!</v>
      </c>
      <c r="BC134" s="61" t="e">
        <f t="shared" si="207"/>
        <v>#REF!</v>
      </c>
      <c r="BD134" s="61" t="e">
        <f t="shared" si="207"/>
        <v>#REF!</v>
      </c>
      <c r="BE134" s="61" t="e">
        <f t="shared" si="207"/>
        <v>#REF!</v>
      </c>
      <c r="BF134" s="62">
        <v>0</v>
      </c>
      <c r="BG134" s="61">
        <v>0</v>
      </c>
      <c r="BH134" s="61">
        <v>0</v>
      </c>
      <c r="BI134" s="61">
        <v>0</v>
      </c>
      <c r="BJ134" s="61">
        <v>0</v>
      </c>
      <c r="BK134" s="61">
        <v>0</v>
      </c>
      <c r="BL134" s="777">
        <v>0</v>
      </c>
    </row>
    <row r="135" spans="1:64" ht="16.5">
      <c r="A135" s="54">
        <v>2500</v>
      </c>
      <c r="B135" s="802"/>
      <c r="C135" s="184">
        <v>3200</v>
      </c>
      <c r="D135" s="276" t="e">
        <f>INT(((($F$7+$AP$10)+(D$22/1000*BO62)+((D$22+100)*($C135+400)/1000000*$F$12))*$C$21+$F$5)*$C$20)</f>
        <v>#REF!</v>
      </c>
      <c r="E135" s="276" t="e">
        <f t="shared" ref="E135:Q135" si="208">INT(((($F$7+$AP$10)+(E$22/1000*BP62)+((E$22+100)*($C135+400)/1000000*$F$12))*$C$21+$F$5)*$C$20)</f>
        <v>#REF!</v>
      </c>
      <c r="F135" s="276" t="e">
        <f t="shared" si="208"/>
        <v>#REF!</v>
      </c>
      <c r="G135" s="276" t="e">
        <f t="shared" si="208"/>
        <v>#REF!</v>
      </c>
      <c r="H135" s="276" t="e">
        <f t="shared" si="208"/>
        <v>#REF!</v>
      </c>
      <c r="I135" s="285" t="e">
        <f t="shared" si="208"/>
        <v>#REF!</v>
      </c>
      <c r="J135" s="285" t="e">
        <f t="shared" si="208"/>
        <v>#REF!</v>
      </c>
      <c r="K135" s="285" t="e">
        <f t="shared" si="208"/>
        <v>#REF!</v>
      </c>
      <c r="L135" s="285" t="e">
        <f t="shared" si="208"/>
        <v>#REF!</v>
      </c>
      <c r="M135" s="285" t="e">
        <f t="shared" si="208"/>
        <v>#REF!</v>
      </c>
      <c r="N135" s="285" t="e">
        <f t="shared" si="208"/>
        <v>#REF!</v>
      </c>
      <c r="O135" s="774" t="e">
        <f t="shared" si="208"/>
        <v>#REF!</v>
      </c>
      <c r="P135" s="774" t="e">
        <f t="shared" si="208"/>
        <v>#REF!</v>
      </c>
      <c r="Q135" s="774" t="e">
        <f t="shared" si="208"/>
        <v>#REF!</v>
      </c>
      <c r="R135" s="720">
        <f t="shared" ref="R135:S135" si="209">R36</f>
        <v>4.8849999999999998</v>
      </c>
      <c r="S135" s="720">
        <f t="shared" si="209"/>
        <v>14.035000000000002</v>
      </c>
      <c r="AE135" s="716" t="s">
        <v>966</v>
      </c>
      <c r="AF135" s="710">
        <v>5</v>
      </c>
      <c r="AG135" s="1">
        <f t="shared" si="157"/>
        <v>9</v>
      </c>
      <c r="AH135" s="720">
        <f t="shared" si="198"/>
        <v>9</v>
      </c>
      <c r="AI135" s="719">
        <f t="shared" si="186"/>
        <v>1.6920000000000002</v>
      </c>
      <c r="AJ135" s="1" t="s">
        <v>854</v>
      </c>
      <c r="AS135" s="63">
        <v>1200</v>
      </c>
      <c r="AT135" s="64" t="e">
        <f t="shared" si="207"/>
        <v>#REF!</v>
      </c>
      <c r="AU135" s="65" t="e">
        <f t="shared" si="207"/>
        <v>#REF!</v>
      </c>
      <c r="AV135" s="65" t="e">
        <f t="shared" si="207"/>
        <v>#REF!</v>
      </c>
      <c r="AW135" s="65" t="e">
        <f t="shared" si="207"/>
        <v>#REF!</v>
      </c>
      <c r="AX135" s="65" t="e">
        <f t="shared" si="207"/>
        <v>#REF!</v>
      </c>
      <c r="AY135" s="65" t="e">
        <f t="shared" si="207"/>
        <v>#REF!</v>
      </c>
      <c r="AZ135" s="65" t="e">
        <f t="shared" si="207"/>
        <v>#REF!</v>
      </c>
      <c r="BA135" s="65" t="e">
        <f t="shared" si="207"/>
        <v>#REF!</v>
      </c>
      <c r="BB135" s="65" t="e">
        <f t="shared" si="207"/>
        <v>#REF!</v>
      </c>
      <c r="BC135" s="65" t="e">
        <f t="shared" si="207"/>
        <v>#REF!</v>
      </c>
      <c r="BD135" s="65" t="e">
        <f t="shared" si="207"/>
        <v>#REF!</v>
      </c>
      <c r="BE135" s="65" t="e">
        <f t="shared" si="207"/>
        <v>#REF!</v>
      </c>
      <c r="BF135" s="66">
        <v>0</v>
      </c>
      <c r="BG135" s="65">
        <v>0</v>
      </c>
      <c r="BH135" s="65">
        <v>0</v>
      </c>
      <c r="BI135" s="65">
        <v>0</v>
      </c>
      <c r="BJ135" s="65">
        <v>0</v>
      </c>
      <c r="BK135" s="65">
        <v>0</v>
      </c>
      <c r="BL135" s="67">
        <v>0</v>
      </c>
    </row>
    <row r="136" spans="1:64" ht="16.5">
      <c r="A136" s="54">
        <v>2500</v>
      </c>
      <c r="B136" s="802"/>
      <c r="C136" s="184">
        <v>3400</v>
      </c>
      <c r="D136" s="276" t="e">
        <f>INT(((($F$7+$AP$10)+(D$22/1000*BO63)+((D$22+100)*($C136+400)/1000000*$F$12))*$C$21+$F$5)*$C$20)</f>
        <v>#REF!</v>
      </c>
      <c r="E136" s="276" t="e">
        <f t="shared" ref="E136:Q136" si="210">INT(((($F$7+$AP$10)+(E$22/1000*BP63)+((E$22+100)*($C136+400)/1000000*$F$12))*$C$21+$F$5)*$C$20)</f>
        <v>#REF!</v>
      </c>
      <c r="F136" s="276" t="e">
        <f t="shared" si="210"/>
        <v>#REF!</v>
      </c>
      <c r="G136" s="276" t="e">
        <f t="shared" si="210"/>
        <v>#REF!</v>
      </c>
      <c r="H136" s="276" t="e">
        <f t="shared" si="210"/>
        <v>#REF!</v>
      </c>
      <c r="I136" s="285" t="e">
        <f t="shared" si="210"/>
        <v>#REF!</v>
      </c>
      <c r="J136" s="285" t="e">
        <f t="shared" si="210"/>
        <v>#REF!</v>
      </c>
      <c r="K136" s="285" t="e">
        <f t="shared" si="210"/>
        <v>#REF!</v>
      </c>
      <c r="L136" s="285" t="e">
        <f t="shared" si="210"/>
        <v>#REF!</v>
      </c>
      <c r="M136" s="285" t="e">
        <f t="shared" si="210"/>
        <v>#REF!</v>
      </c>
      <c r="N136" s="285" t="e">
        <f t="shared" si="210"/>
        <v>#REF!</v>
      </c>
      <c r="O136" s="774" t="e">
        <f t="shared" si="210"/>
        <v>#REF!</v>
      </c>
      <c r="P136" s="774" t="e">
        <f t="shared" si="210"/>
        <v>#REF!</v>
      </c>
      <c r="Q136" s="774" t="e">
        <f t="shared" si="210"/>
        <v>#REF!</v>
      </c>
      <c r="R136" s="720">
        <f t="shared" ref="R136:S136" si="211">R37</f>
        <v>4.8849999999999998</v>
      </c>
      <c r="S136" s="720">
        <f t="shared" si="211"/>
        <v>14.035000000000002</v>
      </c>
      <c r="AD136" s="716"/>
      <c r="AE136" s="716" t="s">
        <v>967</v>
      </c>
      <c r="AF136" s="710">
        <v>5</v>
      </c>
      <c r="AG136" s="1">
        <f t="shared" si="157"/>
        <v>9</v>
      </c>
      <c r="AH136" s="720">
        <f t="shared" si="198"/>
        <v>9</v>
      </c>
      <c r="AI136" s="719">
        <f t="shared" si="186"/>
        <v>1.6920000000000002</v>
      </c>
      <c r="AJ136" s="1" t="s">
        <v>854</v>
      </c>
      <c r="AS136" s="63">
        <v>1500</v>
      </c>
      <c r="AT136" s="64" t="e">
        <f t="shared" si="207"/>
        <v>#REF!</v>
      </c>
      <c r="AU136" s="65" t="e">
        <f t="shared" si="207"/>
        <v>#REF!</v>
      </c>
      <c r="AV136" s="65" t="e">
        <f t="shared" si="207"/>
        <v>#REF!</v>
      </c>
      <c r="AW136" s="65" t="e">
        <f t="shared" si="207"/>
        <v>#REF!</v>
      </c>
      <c r="AX136" s="65" t="e">
        <f t="shared" si="207"/>
        <v>#REF!</v>
      </c>
      <c r="AY136" s="65" t="e">
        <f t="shared" si="207"/>
        <v>#REF!</v>
      </c>
      <c r="AZ136" s="65" t="e">
        <f t="shared" si="207"/>
        <v>#REF!</v>
      </c>
      <c r="BA136" s="65" t="e">
        <f t="shared" si="207"/>
        <v>#REF!</v>
      </c>
      <c r="BB136" s="65" t="e">
        <f t="shared" si="207"/>
        <v>#REF!</v>
      </c>
      <c r="BC136" s="65" t="e">
        <f t="shared" si="207"/>
        <v>#REF!</v>
      </c>
      <c r="BD136" s="65" t="e">
        <f t="shared" si="207"/>
        <v>#REF!</v>
      </c>
      <c r="BE136" s="65" t="e">
        <f t="shared" si="207"/>
        <v>#REF!</v>
      </c>
      <c r="BF136" s="66">
        <v>0</v>
      </c>
      <c r="BG136" s="65">
        <v>0</v>
      </c>
      <c r="BH136" s="65">
        <v>0</v>
      </c>
      <c r="BI136" s="65">
        <v>0</v>
      </c>
      <c r="BJ136" s="65">
        <v>0</v>
      </c>
      <c r="BK136" s="65">
        <v>0</v>
      </c>
      <c r="BL136" s="67">
        <v>0</v>
      </c>
    </row>
    <row r="137" spans="1:64" ht="17.25" thickBot="1">
      <c r="A137" s="54">
        <v>2750</v>
      </c>
      <c r="B137" s="802"/>
      <c r="C137" s="264">
        <v>3600</v>
      </c>
      <c r="D137" s="285" t="e">
        <f>INT(((($F$7+$AP$11)+(D$22/1000*BO64)+((D$22+100)*($C137+400)/1000000*$F$12))*$C$21+$F$5)*$C$20)</f>
        <v>#REF!</v>
      </c>
      <c r="E137" s="285" t="e">
        <f t="shared" ref="E137:Q137" si="212">INT(((($F$7+$AP$11)+(E$22/1000*BP64)+((E$22+100)*($C137+400)/1000000*$F$12))*$C$21+$F$5)*$C$20)</f>
        <v>#REF!</v>
      </c>
      <c r="F137" s="285" t="e">
        <f t="shared" si="212"/>
        <v>#REF!</v>
      </c>
      <c r="G137" s="285" t="e">
        <f t="shared" si="212"/>
        <v>#REF!</v>
      </c>
      <c r="H137" s="285" t="e">
        <f t="shared" si="212"/>
        <v>#REF!</v>
      </c>
      <c r="I137" s="285" t="e">
        <f t="shared" si="212"/>
        <v>#REF!</v>
      </c>
      <c r="J137" s="285" t="e">
        <f t="shared" si="212"/>
        <v>#REF!</v>
      </c>
      <c r="K137" s="285" t="e">
        <f t="shared" si="212"/>
        <v>#REF!</v>
      </c>
      <c r="L137" s="285" t="e">
        <f t="shared" si="212"/>
        <v>#REF!</v>
      </c>
      <c r="M137" s="285" t="e">
        <f t="shared" si="212"/>
        <v>#REF!</v>
      </c>
      <c r="N137" s="285" t="e">
        <f t="shared" si="212"/>
        <v>#REF!</v>
      </c>
      <c r="O137" s="774" t="e">
        <f t="shared" si="212"/>
        <v>#REF!</v>
      </c>
      <c r="P137" s="774" t="e">
        <f t="shared" si="212"/>
        <v>#REF!</v>
      </c>
      <c r="Q137" s="774" t="e">
        <f t="shared" si="212"/>
        <v>#REF!</v>
      </c>
      <c r="R137" s="720">
        <f t="shared" ref="R137:S137" si="213">R38</f>
        <v>4.7539999999999996</v>
      </c>
      <c r="S137" s="720">
        <f t="shared" si="213"/>
        <v>14.401999999999999</v>
      </c>
      <c r="AD137" s="716"/>
      <c r="AE137" s="748" t="s">
        <v>968</v>
      </c>
      <c r="AF137" s="710">
        <v>5.49</v>
      </c>
      <c r="AG137" s="1">
        <f t="shared" si="157"/>
        <v>9.8820000000000014</v>
      </c>
      <c r="AH137" s="720">
        <f t="shared" si="198"/>
        <v>9.8820000000000014</v>
      </c>
      <c r="AI137" s="719">
        <f t="shared" si="186"/>
        <v>2.5740000000000016</v>
      </c>
      <c r="AJ137" s="1" t="s">
        <v>854</v>
      </c>
      <c r="AS137" s="63">
        <v>1800</v>
      </c>
      <c r="AT137" s="68" t="e">
        <f t="shared" si="207"/>
        <v>#REF!</v>
      </c>
      <c r="AU137" s="69" t="e">
        <f t="shared" si="207"/>
        <v>#REF!</v>
      </c>
      <c r="AV137" s="69" t="e">
        <f t="shared" si="207"/>
        <v>#REF!</v>
      </c>
      <c r="AW137" s="69" t="e">
        <f t="shared" si="207"/>
        <v>#REF!</v>
      </c>
      <c r="AX137" s="69" t="e">
        <f t="shared" si="207"/>
        <v>#REF!</v>
      </c>
      <c r="AY137" s="69" t="e">
        <f t="shared" si="207"/>
        <v>#REF!</v>
      </c>
      <c r="AZ137" s="69" t="e">
        <f t="shared" si="207"/>
        <v>#REF!</v>
      </c>
      <c r="BA137" s="69" t="e">
        <f t="shared" si="207"/>
        <v>#REF!</v>
      </c>
      <c r="BB137" s="69" t="e">
        <f t="shared" si="207"/>
        <v>#REF!</v>
      </c>
      <c r="BC137" s="69" t="e">
        <f t="shared" si="207"/>
        <v>#REF!</v>
      </c>
      <c r="BD137" s="69" t="e">
        <f t="shared" si="207"/>
        <v>#REF!</v>
      </c>
      <c r="BE137" s="69" t="e">
        <f t="shared" si="207"/>
        <v>#REF!</v>
      </c>
      <c r="BF137" s="66">
        <v>0</v>
      </c>
      <c r="BG137" s="69">
        <v>0</v>
      </c>
      <c r="BH137" s="69">
        <v>0</v>
      </c>
      <c r="BI137" s="69">
        <v>0</v>
      </c>
      <c r="BJ137" s="69">
        <v>0</v>
      </c>
      <c r="BK137" s="69">
        <v>0</v>
      </c>
      <c r="BL137" s="70">
        <v>0</v>
      </c>
    </row>
    <row r="138" spans="1:64" ht="16.5">
      <c r="A138" s="54">
        <v>2750</v>
      </c>
      <c r="B138" s="802"/>
      <c r="C138" s="689">
        <v>3800</v>
      </c>
      <c r="D138" s="690" t="e">
        <f>INT(((($F$7+$AP$11)+(D$22/1000*BO65)+((D$22+100)*($C138+400)/1000000*$F$12))*$C$21+$F$5)*$C$20)</f>
        <v>#REF!</v>
      </c>
      <c r="E138" s="690" t="e">
        <f t="shared" ref="E138:Q138" si="214">INT(((($F$7+$AP$11)+(E$22/1000*BP65)+((E$22+100)*($C138+400)/1000000*$F$12))*$C$21+$F$5)*$C$20)</f>
        <v>#REF!</v>
      </c>
      <c r="F138" s="690" t="e">
        <f t="shared" si="214"/>
        <v>#REF!</v>
      </c>
      <c r="G138" s="690" t="e">
        <f t="shared" si="214"/>
        <v>#REF!</v>
      </c>
      <c r="H138" s="690" t="e">
        <f t="shared" si="214"/>
        <v>#REF!</v>
      </c>
      <c r="I138" s="690" t="e">
        <f t="shared" si="214"/>
        <v>#REF!</v>
      </c>
      <c r="J138" s="690" t="e">
        <f t="shared" si="214"/>
        <v>#REF!</v>
      </c>
      <c r="K138" s="690" t="e">
        <f t="shared" si="214"/>
        <v>#REF!</v>
      </c>
      <c r="L138" s="690" t="e">
        <f t="shared" si="214"/>
        <v>#REF!</v>
      </c>
      <c r="M138" s="690" t="e">
        <f t="shared" si="214"/>
        <v>#REF!</v>
      </c>
      <c r="N138" s="690" t="e">
        <f t="shared" si="214"/>
        <v>#REF!</v>
      </c>
      <c r="O138" s="775" t="e">
        <f t="shared" si="214"/>
        <v>#REF!</v>
      </c>
      <c r="P138" s="775" t="e">
        <f t="shared" si="214"/>
        <v>#REF!</v>
      </c>
      <c r="Q138" s="775" t="e">
        <f t="shared" si="214"/>
        <v>#REF!</v>
      </c>
      <c r="R138" s="720">
        <f t="shared" ref="R138:S138" si="215">R39</f>
        <v>4.7539999999999996</v>
      </c>
      <c r="S138" s="720">
        <f t="shared" si="215"/>
        <v>14.401999999999999</v>
      </c>
      <c r="AE138" s="748" t="s">
        <v>969</v>
      </c>
      <c r="AF138" s="710">
        <v>5.49</v>
      </c>
      <c r="AG138" s="1">
        <f t="shared" si="157"/>
        <v>9.8820000000000014</v>
      </c>
      <c r="AH138" s="720">
        <f t="shared" si="198"/>
        <v>9.8820000000000014</v>
      </c>
      <c r="AI138" s="719">
        <f t="shared" si="186"/>
        <v>2.5740000000000016</v>
      </c>
      <c r="AJ138" s="1" t="s">
        <v>854</v>
      </c>
      <c r="AS138" s="60">
        <v>2100</v>
      </c>
      <c r="AT138" s="64" t="e">
        <f t="shared" si="207"/>
        <v>#REF!</v>
      </c>
      <c r="AU138" s="65" t="e">
        <f t="shared" si="207"/>
        <v>#REF!</v>
      </c>
      <c r="AV138" s="65" t="e">
        <f t="shared" si="207"/>
        <v>#REF!</v>
      </c>
      <c r="AW138" s="65" t="e">
        <f t="shared" si="207"/>
        <v>#REF!</v>
      </c>
      <c r="AX138" s="65" t="e">
        <f t="shared" si="207"/>
        <v>#REF!</v>
      </c>
      <c r="AY138" s="65" t="e">
        <f t="shared" si="207"/>
        <v>#REF!</v>
      </c>
      <c r="AZ138" s="65" t="e">
        <f t="shared" si="207"/>
        <v>#REF!</v>
      </c>
      <c r="BA138" s="65" t="e">
        <f t="shared" si="207"/>
        <v>#REF!</v>
      </c>
      <c r="BB138" s="65" t="e">
        <f t="shared" si="207"/>
        <v>#REF!</v>
      </c>
      <c r="BC138" s="65" t="e">
        <f t="shared" si="207"/>
        <v>#REF!</v>
      </c>
      <c r="BD138" s="65" t="e">
        <f t="shared" si="207"/>
        <v>#REF!</v>
      </c>
      <c r="BE138" s="65" t="e">
        <f t="shared" si="207"/>
        <v>#REF!</v>
      </c>
      <c r="BF138" s="71">
        <v>0</v>
      </c>
      <c r="BG138" s="65">
        <v>0</v>
      </c>
      <c r="BH138" s="65">
        <v>0</v>
      </c>
      <c r="BI138" s="65">
        <v>0</v>
      </c>
      <c r="BJ138" s="65">
        <v>0</v>
      </c>
      <c r="BK138" s="65">
        <v>0</v>
      </c>
      <c r="BL138" s="67">
        <v>0</v>
      </c>
    </row>
    <row r="139" spans="1:64" ht="17.25" thickBot="1">
      <c r="A139" s="54">
        <v>3000</v>
      </c>
      <c r="B139" s="802"/>
      <c r="C139" s="692">
        <v>4000</v>
      </c>
      <c r="D139" s="285" t="e">
        <f>INT(((($F$7+$AP$11)+(D$22/1000*BO66)+((D$22+100)*($C139+400)/1000000*$F$12))*$C$21+$F$5)*$C$20)</f>
        <v>#REF!</v>
      </c>
      <c r="E139" s="285" t="e">
        <f t="shared" ref="E139:Q139" si="216">INT(((($F$7+$AP$11)+(E$22/1000*BP66)+((E$22+100)*($C139+400)/1000000*$F$12))*$C$21+$F$5)*$C$20)</f>
        <v>#REF!</v>
      </c>
      <c r="F139" s="285" t="e">
        <f t="shared" si="216"/>
        <v>#REF!</v>
      </c>
      <c r="G139" s="285" t="e">
        <f t="shared" si="216"/>
        <v>#REF!</v>
      </c>
      <c r="H139" s="285" t="e">
        <f t="shared" si="216"/>
        <v>#REF!</v>
      </c>
      <c r="I139" s="285" t="e">
        <f t="shared" si="216"/>
        <v>#REF!</v>
      </c>
      <c r="J139" s="285" t="e">
        <f t="shared" si="216"/>
        <v>#REF!</v>
      </c>
      <c r="K139" s="285" t="e">
        <f t="shared" si="216"/>
        <v>#REF!</v>
      </c>
      <c r="L139" s="285" t="e">
        <f t="shared" si="216"/>
        <v>#REF!</v>
      </c>
      <c r="M139" s="285" t="e">
        <f t="shared" si="216"/>
        <v>#REF!</v>
      </c>
      <c r="N139" s="285" t="e">
        <f t="shared" si="216"/>
        <v>#REF!</v>
      </c>
      <c r="O139" s="774" t="e">
        <f t="shared" si="216"/>
        <v>#REF!</v>
      </c>
      <c r="P139" s="774" t="e">
        <f t="shared" si="216"/>
        <v>#REF!</v>
      </c>
      <c r="Q139" s="774" t="e">
        <f t="shared" si="216"/>
        <v>#REF!</v>
      </c>
      <c r="AE139" s="748" t="s">
        <v>970</v>
      </c>
      <c r="AF139" s="710">
        <v>5</v>
      </c>
      <c r="AG139" s="1">
        <f t="shared" si="157"/>
        <v>9</v>
      </c>
      <c r="AH139" s="720">
        <f t="shared" si="198"/>
        <v>9</v>
      </c>
      <c r="AI139" s="719">
        <f t="shared" si="186"/>
        <v>1.6920000000000002</v>
      </c>
      <c r="AJ139" s="1" t="s">
        <v>854</v>
      </c>
      <c r="AS139" s="63">
        <v>2400</v>
      </c>
      <c r="AT139" s="64" t="e">
        <f t="shared" si="207"/>
        <v>#REF!</v>
      </c>
      <c r="AU139" s="65" t="e">
        <f t="shared" si="207"/>
        <v>#REF!</v>
      </c>
      <c r="AV139" s="65" t="e">
        <f t="shared" si="207"/>
        <v>#REF!</v>
      </c>
      <c r="AW139" s="65" t="e">
        <f t="shared" si="207"/>
        <v>#REF!</v>
      </c>
      <c r="AX139" s="65" t="e">
        <f t="shared" si="207"/>
        <v>#REF!</v>
      </c>
      <c r="AY139" s="65" t="e">
        <f t="shared" si="207"/>
        <v>#REF!</v>
      </c>
      <c r="AZ139" s="65" t="e">
        <f t="shared" si="207"/>
        <v>#REF!</v>
      </c>
      <c r="BA139" s="65" t="e">
        <f t="shared" si="207"/>
        <v>#REF!</v>
      </c>
      <c r="BB139" s="65" t="e">
        <f t="shared" si="207"/>
        <v>#REF!</v>
      </c>
      <c r="BC139" s="65" t="e">
        <f t="shared" si="207"/>
        <v>#REF!</v>
      </c>
      <c r="BD139" s="65" t="e">
        <f t="shared" si="207"/>
        <v>#REF!</v>
      </c>
      <c r="BE139" s="65" t="e">
        <f t="shared" si="207"/>
        <v>#REF!</v>
      </c>
      <c r="BF139" s="66">
        <v>0</v>
      </c>
      <c r="BG139" s="65">
        <v>0</v>
      </c>
      <c r="BH139" s="65">
        <v>0</v>
      </c>
      <c r="BI139" s="65">
        <v>0</v>
      </c>
      <c r="BJ139" s="65">
        <v>0</v>
      </c>
      <c r="BK139" s="65">
        <v>0</v>
      </c>
      <c r="BL139" s="67">
        <v>0</v>
      </c>
    </row>
    <row r="140" spans="1:64" ht="27" customHeight="1" thickBot="1">
      <c r="B140" s="79"/>
      <c r="C140" s="834" t="s">
        <v>925</v>
      </c>
      <c r="D140" s="835"/>
      <c r="E140" s="835"/>
      <c r="F140" s="835"/>
      <c r="G140" s="835"/>
      <c r="H140" s="836"/>
      <c r="I140" s="837" t="s">
        <v>90</v>
      </c>
      <c r="J140" s="838"/>
      <c r="K140" s="838"/>
      <c r="L140" s="839"/>
      <c r="M140" s="840" t="s">
        <v>91</v>
      </c>
      <c r="N140" s="841"/>
      <c r="O140" s="841"/>
      <c r="P140" s="841"/>
      <c r="Q140" s="842"/>
      <c r="AD140" s="716"/>
      <c r="AE140" s="748" t="s">
        <v>971</v>
      </c>
      <c r="AF140" s="710">
        <v>5</v>
      </c>
      <c r="AG140" s="1">
        <f t="shared" si="157"/>
        <v>9</v>
      </c>
      <c r="AH140" s="720">
        <f>AG140</f>
        <v>9</v>
      </c>
      <c r="AI140" s="719">
        <f>AH140-$AH$116</f>
        <v>1.6920000000000002</v>
      </c>
      <c r="AJ140" s="1" t="s">
        <v>854</v>
      </c>
      <c r="AS140" s="63">
        <v>2700</v>
      </c>
      <c r="AT140" s="64" t="e">
        <f t="shared" ref="AT140:AY141" si="217">INT(((($S$6)+(AT$133/1000*$AT$7))*$C$21+$F$5)*$C$20)</f>
        <v>#REF!</v>
      </c>
      <c r="AU140" s="65" t="e">
        <f t="shared" si="217"/>
        <v>#REF!</v>
      </c>
      <c r="AV140" s="65" t="e">
        <f t="shared" si="217"/>
        <v>#REF!</v>
      </c>
      <c r="AW140" s="65" t="e">
        <f t="shared" si="217"/>
        <v>#REF!</v>
      </c>
      <c r="AX140" s="65" t="e">
        <f t="shared" si="217"/>
        <v>#REF!</v>
      </c>
      <c r="AY140" s="65" t="e">
        <f t="shared" si="217"/>
        <v>#REF!</v>
      </c>
      <c r="AZ140" s="72" t="e">
        <f t="shared" ref="AZ140:BC141" si="218">INT((((AZ$133/1000*$AT$7))*$C$21+$F$5)*$C$20)</f>
        <v>#REF!</v>
      </c>
      <c r="BA140" s="73" t="e">
        <f t="shared" si="218"/>
        <v>#REF!</v>
      </c>
      <c r="BB140" s="73" t="e">
        <f t="shared" si="218"/>
        <v>#REF!</v>
      </c>
      <c r="BC140" s="74" t="e">
        <f t="shared" si="218"/>
        <v>#REF!</v>
      </c>
      <c r="BD140" s="523">
        <v>0</v>
      </c>
      <c r="BE140" s="61">
        <v>0</v>
      </c>
      <c r="BF140" s="65">
        <v>0</v>
      </c>
      <c r="BG140" s="65">
        <v>0</v>
      </c>
      <c r="BH140" s="65">
        <v>0</v>
      </c>
      <c r="BI140" s="65">
        <v>0</v>
      </c>
      <c r="BJ140" s="65">
        <v>0</v>
      </c>
      <c r="BK140" s="65">
        <v>0</v>
      </c>
      <c r="BL140" s="67">
        <v>0</v>
      </c>
    </row>
    <row r="141" spans="1:64" ht="14.25" thickBot="1">
      <c r="AD141" s="716"/>
      <c r="AE141" s="748" t="s">
        <v>972</v>
      </c>
      <c r="AF141" s="710">
        <v>5</v>
      </c>
      <c r="AG141" s="1">
        <f t="shared" si="157"/>
        <v>9</v>
      </c>
      <c r="AH141" s="720">
        <f t="shared" si="198"/>
        <v>9</v>
      </c>
      <c r="AI141" s="719">
        <f t="shared" si="186"/>
        <v>1.6920000000000002</v>
      </c>
      <c r="AJ141" s="1" t="s">
        <v>854</v>
      </c>
      <c r="AS141" s="63">
        <v>3000</v>
      </c>
      <c r="AT141" s="75" t="e">
        <f t="shared" si="217"/>
        <v>#REF!</v>
      </c>
      <c r="AU141" s="76" t="e">
        <f t="shared" si="217"/>
        <v>#REF!</v>
      </c>
      <c r="AV141" s="76" t="e">
        <f t="shared" si="217"/>
        <v>#REF!</v>
      </c>
      <c r="AW141" s="76" t="e">
        <f t="shared" si="217"/>
        <v>#REF!</v>
      </c>
      <c r="AX141" s="76" t="e">
        <f t="shared" si="217"/>
        <v>#REF!</v>
      </c>
      <c r="AY141" s="76" t="e">
        <f t="shared" si="217"/>
        <v>#REF!</v>
      </c>
      <c r="AZ141" s="77" t="e">
        <f t="shared" si="218"/>
        <v>#REF!</v>
      </c>
      <c r="BA141" s="76" t="e">
        <f t="shared" si="218"/>
        <v>#REF!</v>
      </c>
      <c r="BB141" s="76" t="e">
        <f t="shared" si="218"/>
        <v>#REF!</v>
      </c>
      <c r="BC141" s="78" t="e">
        <f t="shared" si="218"/>
        <v>#REF!</v>
      </c>
      <c r="BD141" s="75">
        <v>0</v>
      </c>
      <c r="BE141" s="76">
        <v>0</v>
      </c>
      <c r="BF141" s="76">
        <v>0</v>
      </c>
      <c r="BG141" s="76">
        <v>0</v>
      </c>
      <c r="BH141" s="76">
        <v>0</v>
      </c>
      <c r="BI141" s="76">
        <v>0</v>
      </c>
      <c r="BJ141" s="76">
        <v>0</v>
      </c>
      <c r="BK141" s="76">
        <v>0</v>
      </c>
      <c r="BL141" s="78">
        <v>0</v>
      </c>
    </row>
    <row r="142" spans="1:64">
      <c r="AD142" s="716"/>
      <c r="AE142" s="716" t="s">
        <v>973</v>
      </c>
      <c r="AF142" s="710">
        <v>4.28</v>
      </c>
      <c r="AG142" s="1">
        <f t="shared" si="157"/>
        <v>7.7040000000000006</v>
      </c>
      <c r="AH142" s="720">
        <f t="shared" si="198"/>
        <v>7.7040000000000006</v>
      </c>
      <c r="AI142" s="719">
        <f t="shared" si="186"/>
        <v>0.3960000000000008</v>
      </c>
      <c r="AJ142" s="1" t="s">
        <v>854</v>
      </c>
    </row>
    <row r="143" spans="1:64" ht="16.5">
      <c r="B143" s="52"/>
      <c r="C143" s="53"/>
      <c r="D143" s="803" t="s">
        <v>165</v>
      </c>
      <c r="E143" s="803"/>
      <c r="F143" s="803"/>
      <c r="G143" s="803"/>
      <c r="H143" s="803"/>
      <c r="I143" s="803"/>
      <c r="J143" s="803"/>
      <c r="K143" s="803"/>
      <c r="L143" s="803"/>
      <c r="M143" s="803"/>
      <c r="N143" s="803"/>
      <c r="O143" s="803"/>
      <c r="P143" s="803"/>
      <c r="Q143" s="803"/>
      <c r="R143" s="803"/>
      <c r="S143" s="803"/>
      <c r="AE143" s="716" t="s">
        <v>974</v>
      </c>
      <c r="AF143" s="710">
        <v>3.92</v>
      </c>
      <c r="AG143" s="1">
        <f t="shared" si="157"/>
        <v>7.056</v>
      </c>
      <c r="AH143" s="720">
        <f t="shared" si="198"/>
        <v>7.056</v>
      </c>
      <c r="AI143" s="719">
        <f t="shared" si="186"/>
        <v>-0.25199999999999978</v>
      </c>
      <c r="AJ143" s="1" t="s">
        <v>854</v>
      </c>
    </row>
    <row r="144" spans="1:64" ht="16.5">
      <c r="B144" s="52" t="s">
        <v>78</v>
      </c>
      <c r="C144" s="53"/>
      <c r="D144" s="804" t="s">
        <v>79</v>
      </c>
      <c r="E144" s="804"/>
      <c r="F144" s="804"/>
      <c r="G144" s="804"/>
      <c r="H144" s="804"/>
      <c r="I144" s="804"/>
      <c r="J144" s="804"/>
      <c r="K144" s="804"/>
      <c r="L144" s="804"/>
      <c r="M144" s="804"/>
      <c r="N144" s="804"/>
      <c r="O144" s="804"/>
      <c r="P144" s="804"/>
      <c r="Q144" s="804"/>
      <c r="R144" s="843" t="s">
        <v>922</v>
      </c>
      <c r="S144" s="843"/>
      <c r="AD144" s="716"/>
      <c r="AE144" s="716" t="s">
        <v>975</v>
      </c>
      <c r="AF144" s="710">
        <v>4.28</v>
      </c>
      <c r="AG144" s="1">
        <f t="shared" si="157"/>
        <v>7.7040000000000006</v>
      </c>
      <c r="AH144" s="720">
        <f t="shared" si="198"/>
        <v>7.7040000000000006</v>
      </c>
      <c r="AI144" s="719">
        <f t="shared" si="186"/>
        <v>0.3960000000000008</v>
      </c>
      <c r="AJ144" s="1" t="s">
        <v>854</v>
      </c>
      <c r="AS144" s="98" t="s">
        <v>124</v>
      </c>
      <c r="AT144" s="98" t="s">
        <v>125</v>
      </c>
    </row>
    <row r="145" spans="1:66" ht="16.5">
      <c r="B145" s="54"/>
      <c r="C145" s="55"/>
      <c r="D145" s="189">
        <v>600</v>
      </c>
      <c r="E145" s="189">
        <v>800</v>
      </c>
      <c r="F145" s="189">
        <v>1000</v>
      </c>
      <c r="G145" s="189">
        <v>1200</v>
      </c>
      <c r="H145" s="189">
        <v>1400</v>
      </c>
      <c r="I145" s="189">
        <v>1600</v>
      </c>
      <c r="J145" s="189">
        <v>1800</v>
      </c>
      <c r="K145" s="189">
        <v>2000</v>
      </c>
      <c r="L145" s="189">
        <v>2200</v>
      </c>
      <c r="M145" s="262">
        <v>2400</v>
      </c>
      <c r="N145" s="262">
        <v>2600</v>
      </c>
      <c r="O145" s="262">
        <v>2800</v>
      </c>
      <c r="P145" s="262">
        <v>3000</v>
      </c>
      <c r="Q145" s="263">
        <v>3200</v>
      </c>
      <c r="R145" s="767" t="s">
        <v>919</v>
      </c>
      <c r="S145" s="767" t="s">
        <v>827</v>
      </c>
      <c r="AE145" s="716" t="s">
        <v>976</v>
      </c>
      <c r="AF145" s="710">
        <v>4.28</v>
      </c>
      <c r="AG145" s="1">
        <f t="shared" si="157"/>
        <v>7.7040000000000006</v>
      </c>
      <c r="AH145" s="720">
        <f t="shared" si="198"/>
        <v>7.7040000000000006</v>
      </c>
      <c r="AI145" s="719">
        <f t="shared" si="186"/>
        <v>0.3960000000000008</v>
      </c>
      <c r="AJ145" s="1" t="s">
        <v>854</v>
      </c>
    </row>
    <row r="146" spans="1:66" ht="16.5">
      <c r="A146" s="54">
        <v>500</v>
      </c>
      <c r="B146" s="802" t="s">
        <v>82</v>
      </c>
      <c r="C146" s="184">
        <v>600</v>
      </c>
      <c r="D146" s="276" t="e">
        <f>INT(((($F$7+$AP$2)+(D$22/1000*BO49)+((D$22+100)*($C146+400)/1000000*$F$13))*$C$21+$F$5)*$C$20)</f>
        <v>#REF!</v>
      </c>
      <c r="E146" s="276" t="e">
        <f t="shared" ref="E146:Q147" si="219">INT(((($F$7+$AP$2)+(E$22/1000*BP49)+((E$22+100)*($C146+400)/1000000*$F$13))*$C$21+$F$5)*$C$20)</f>
        <v>#REF!</v>
      </c>
      <c r="F146" s="276" t="e">
        <f t="shared" si="219"/>
        <v>#REF!</v>
      </c>
      <c r="G146" s="276" t="e">
        <f t="shared" si="219"/>
        <v>#REF!</v>
      </c>
      <c r="H146" s="276" t="e">
        <f t="shared" si="219"/>
        <v>#REF!</v>
      </c>
      <c r="I146" s="276" t="e">
        <f t="shared" si="219"/>
        <v>#REF!</v>
      </c>
      <c r="J146" s="276" t="e">
        <f t="shared" si="219"/>
        <v>#REF!</v>
      </c>
      <c r="K146" s="276" t="e">
        <f t="shared" si="219"/>
        <v>#REF!</v>
      </c>
      <c r="L146" s="276" t="e">
        <f t="shared" si="219"/>
        <v>#REF!</v>
      </c>
      <c r="M146" s="285" t="e">
        <f t="shared" si="219"/>
        <v>#REF!</v>
      </c>
      <c r="N146" s="285" t="e">
        <f t="shared" si="219"/>
        <v>#REF!</v>
      </c>
      <c r="O146" s="285" t="e">
        <f t="shared" si="219"/>
        <v>#REF!</v>
      </c>
      <c r="P146" s="275" t="e">
        <f t="shared" si="219"/>
        <v>#REF!</v>
      </c>
      <c r="Q146" s="275" t="e">
        <f t="shared" si="219"/>
        <v>#REF!</v>
      </c>
      <c r="R146" s="720">
        <f>R122</f>
        <v>0.96264000000000027</v>
      </c>
      <c r="S146" s="720">
        <f>S122</f>
        <v>3.4106400000000003</v>
      </c>
      <c r="AG146" s="1">
        <f t="shared" si="157"/>
        <v>0</v>
      </c>
      <c r="AX146" s="1" t="s">
        <v>127</v>
      </c>
    </row>
    <row r="147" spans="1:66" ht="17.25" thickBot="1">
      <c r="A147" s="54">
        <v>500</v>
      </c>
      <c r="B147" s="802"/>
      <c r="C147" s="184">
        <v>800</v>
      </c>
      <c r="D147" s="276" t="e">
        <f t="shared" ref="D147" si="220">INT(((($F$7+$AP$2)+(D$22/1000*BO50)+((D$22+100)*($C147+400)/1000000*$F$13))*$C$21+$F$5)*$C$20)</f>
        <v>#REF!</v>
      </c>
      <c r="E147" s="276" t="e">
        <f t="shared" si="219"/>
        <v>#REF!</v>
      </c>
      <c r="F147" s="276" t="e">
        <f t="shared" si="219"/>
        <v>#REF!</v>
      </c>
      <c r="G147" s="276" t="e">
        <f t="shared" si="219"/>
        <v>#REF!</v>
      </c>
      <c r="H147" s="276" t="e">
        <f t="shared" si="219"/>
        <v>#REF!</v>
      </c>
      <c r="I147" s="276" t="e">
        <f t="shared" si="219"/>
        <v>#REF!</v>
      </c>
      <c r="J147" s="276" t="e">
        <f t="shared" si="219"/>
        <v>#REF!</v>
      </c>
      <c r="K147" s="276" t="e">
        <f t="shared" si="219"/>
        <v>#REF!</v>
      </c>
      <c r="L147" s="276" t="e">
        <f t="shared" si="219"/>
        <v>#REF!</v>
      </c>
      <c r="M147" s="285" t="e">
        <f t="shared" si="219"/>
        <v>#REF!</v>
      </c>
      <c r="N147" s="285" t="e">
        <f t="shared" si="219"/>
        <v>#REF!</v>
      </c>
      <c r="O147" s="285" t="e">
        <f t="shared" si="219"/>
        <v>#REF!</v>
      </c>
      <c r="P147" s="275" t="e">
        <f t="shared" si="219"/>
        <v>#REF!</v>
      </c>
      <c r="Q147" s="275" t="e">
        <f t="shared" si="219"/>
        <v>#REF!</v>
      </c>
      <c r="R147" s="720">
        <f t="shared" ref="R147:S147" si="221">R123</f>
        <v>0.96264000000000027</v>
      </c>
      <c r="S147" s="720">
        <f t="shared" si="221"/>
        <v>3.4106400000000003</v>
      </c>
      <c r="AE147" s="716" t="s">
        <v>977</v>
      </c>
      <c r="AF147" s="739">
        <v>0.97</v>
      </c>
      <c r="AG147" s="1">
        <f t="shared" si="157"/>
        <v>1.746</v>
      </c>
      <c r="AH147" s="720">
        <f t="shared" ref="AH147:AH170" si="222">AG147</f>
        <v>1.746</v>
      </c>
      <c r="AI147" s="718" t="s">
        <v>835</v>
      </c>
      <c r="AJ147" s="1" t="s">
        <v>871</v>
      </c>
      <c r="AS147" s="55"/>
      <c r="AT147" s="56">
        <v>600</v>
      </c>
      <c r="AU147" s="57">
        <v>750</v>
      </c>
      <c r="AV147" s="56">
        <v>900</v>
      </c>
      <c r="AW147" s="57">
        <v>1050</v>
      </c>
      <c r="AX147" s="56">
        <v>1200</v>
      </c>
      <c r="AY147" s="57">
        <v>1350</v>
      </c>
      <c r="AZ147" s="56">
        <v>1500</v>
      </c>
      <c r="BA147" s="57">
        <v>1650</v>
      </c>
      <c r="BB147" s="56">
        <v>1800</v>
      </c>
      <c r="BC147" s="57">
        <v>1950</v>
      </c>
      <c r="BD147" s="56">
        <v>2100</v>
      </c>
      <c r="BE147" s="58">
        <v>2250</v>
      </c>
      <c r="BF147" s="59">
        <v>2400</v>
      </c>
      <c r="BG147" s="57">
        <v>2550</v>
      </c>
      <c r="BH147" s="56">
        <v>2700</v>
      </c>
      <c r="BI147" s="57">
        <v>2850</v>
      </c>
      <c r="BJ147" s="56">
        <v>3000</v>
      </c>
      <c r="BK147" s="57">
        <v>3150</v>
      </c>
      <c r="BL147" s="57">
        <v>3200</v>
      </c>
    </row>
    <row r="148" spans="1:66" ht="17.25" thickBot="1">
      <c r="A148" s="54">
        <v>750</v>
      </c>
      <c r="B148" s="802"/>
      <c r="C148" s="184">
        <v>1000</v>
      </c>
      <c r="D148" s="276" t="e">
        <f>INT(((($F$7+$AP$3)+(D$22/1000*BO51)+((D$22+100)*($C148+400)/1000000*$F$13))*$C$21+$F$5)*$C$20)</f>
        <v>#REF!</v>
      </c>
      <c r="E148" s="276" t="e">
        <f t="shared" ref="E148:Q148" si="223">INT(((($F$7+$AP$3)+(E$22/1000*BP51)+((E$22+100)*($C148+400)/1000000*$F$13))*$C$21+$F$5)*$C$20)</f>
        <v>#REF!</v>
      </c>
      <c r="F148" s="276" t="e">
        <f t="shared" si="223"/>
        <v>#REF!</v>
      </c>
      <c r="G148" s="276" t="e">
        <f t="shared" si="223"/>
        <v>#REF!</v>
      </c>
      <c r="H148" s="276" t="e">
        <f t="shared" si="223"/>
        <v>#REF!</v>
      </c>
      <c r="I148" s="276" t="e">
        <f t="shared" si="223"/>
        <v>#REF!</v>
      </c>
      <c r="J148" s="276" t="e">
        <f t="shared" si="223"/>
        <v>#REF!</v>
      </c>
      <c r="K148" s="276" t="e">
        <f t="shared" si="223"/>
        <v>#REF!</v>
      </c>
      <c r="L148" s="276" t="e">
        <f t="shared" si="223"/>
        <v>#REF!</v>
      </c>
      <c r="M148" s="285" t="e">
        <f t="shared" si="223"/>
        <v>#REF!</v>
      </c>
      <c r="N148" s="285" t="e">
        <f t="shared" si="223"/>
        <v>#REF!</v>
      </c>
      <c r="O148" s="285" t="e">
        <f t="shared" si="223"/>
        <v>#REF!</v>
      </c>
      <c r="P148" s="275" t="e">
        <f t="shared" si="223"/>
        <v>#REF!</v>
      </c>
      <c r="Q148" s="275" t="e">
        <f t="shared" si="223"/>
        <v>#REF!</v>
      </c>
      <c r="R148" s="720">
        <f t="shared" ref="R148:S148" si="224">R124</f>
        <v>1.2614400000000001</v>
      </c>
      <c r="S148" s="720">
        <f t="shared" si="224"/>
        <v>4.9694400000000005</v>
      </c>
      <c r="AE148" s="716" t="s">
        <v>445</v>
      </c>
      <c r="AF148" s="739">
        <v>1.18</v>
      </c>
      <c r="AG148" s="1">
        <f t="shared" si="157"/>
        <v>2.1240000000000001</v>
      </c>
      <c r="AH148" s="720">
        <f t="shared" si="222"/>
        <v>2.1240000000000001</v>
      </c>
      <c r="AI148" s="718" t="s">
        <v>835</v>
      </c>
      <c r="AJ148" s="1" t="s">
        <v>871</v>
      </c>
      <c r="AS148" s="60">
        <v>900</v>
      </c>
      <c r="AT148" s="523" t="e">
        <f t="shared" ref="AT148:BE153" si="225">INT(((($S$6)+(AT$133/1000*$AT$7))*$C$21+$F$5)*$C$20)-($N$3+$S$6)</f>
        <v>#REF!</v>
      </c>
      <c r="AU148" s="523" t="e">
        <f t="shared" si="225"/>
        <v>#REF!</v>
      </c>
      <c r="AV148" s="523" t="e">
        <f t="shared" si="225"/>
        <v>#REF!</v>
      </c>
      <c r="AW148" s="523" t="e">
        <f t="shared" si="225"/>
        <v>#REF!</v>
      </c>
      <c r="AX148" s="523" t="e">
        <f t="shared" si="225"/>
        <v>#REF!</v>
      </c>
      <c r="AY148" s="523" t="e">
        <f t="shared" si="225"/>
        <v>#REF!</v>
      </c>
      <c r="AZ148" s="523" t="e">
        <f t="shared" si="225"/>
        <v>#REF!</v>
      </c>
      <c r="BA148" s="523" t="e">
        <f t="shared" si="225"/>
        <v>#REF!</v>
      </c>
      <c r="BB148" s="523" t="e">
        <f t="shared" si="225"/>
        <v>#REF!</v>
      </c>
      <c r="BC148" s="523" t="e">
        <f t="shared" si="225"/>
        <v>#REF!</v>
      </c>
      <c r="BD148" s="523" t="e">
        <f t="shared" si="225"/>
        <v>#REF!</v>
      </c>
      <c r="BE148" s="523" t="e">
        <f t="shared" si="225"/>
        <v>#REF!</v>
      </c>
      <c r="BF148" s="62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777">
        <v>0</v>
      </c>
    </row>
    <row r="149" spans="1:66" ht="17.25" thickBot="1">
      <c r="A149" s="54">
        <v>1000</v>
      </c>
      <c r="B149" s="802"/>
      <c r="C149" s="184">
        <v>1200</v>
      </c>
      <c r="D149" s="276" t="e">
        <f>INT(((($F$7+$AP$4)+(D$22/1000*BO52)+((D$22+100)*($C149+400)/1000000*$F$13))*$C$21+$F$5)*$C$20)</f>
        <v>#REF!</v>
      </c>
      <c r="E149" s="276" t="e">
        <f t="shared" ref="E149:Q149" si="226">INT(((($F$7+$AP$4)+(E$22/1000*BP52)+((E$22+100)*($C149+400)/1000000*$F$13))*$C$21+$F$5)*$C$20)</f>
        <v>#REF!</v>
      </c>
      <c r="F149" s="276" t="e">
        <f t="shared" si="226"/>
        <v>#REF!</v>
      </c>
      <c r="G149" s="276" t="e">
        <f t="shared" si="226"/>
        <v>#REF!</v>
      </c>
      <c r="H149" s="276" t="e">
        <f t="shared" si="226"/>
        <v>#REF!</v>
      </c>
      <c r="I149" s="276" t="e">
        <f t="shared" si="226"/>
        <v>#REF!</v>
      </c>
      <c r="J149" s="276" t="e">
        <f t="shared" si="226"/>
        <v>#REF!</v>
      </c>
      <c r="K149" s="276" t="e">
        <f t="shared" si="226"/>
        <v>#REF!</v>
      </c>
      <c r="L149" s="276" t="e">
        <f t="shared" si="226"/>
        <v>#REF!</v>
      </c>
      <c r="M149" s="285" t="e">
        <f t="shared" si="226"/>
        <v>#REF!</v>
      </c>
      <c r="N149" s="285" t="e">
        <f t="shared" si="226"/>
        <v>#REF!</v>
      </c>
      <c r="O149" s="285" t="e">
        <f t="shared" si="226"/>
        <v>#REF!</v>
      </c>
      <c r="P149" s="275" t="e">
        <f t="shared" si="226"/>
        <v>#REF!</v>
      </c>
      <c r="Q149" s="275" t="e">
        <f t="shared" si="226"/>
        <v>#REF!</v>
      </c>
      <c r="R149" s="720">
        <f t="shared" ref="R149:S149" si="227">R125</f>
        <v>1.3150800000000002</v>
      </c>
      <c r="S149" s="720">
        <f t="shared" si="227"/>
        <v>6.1750800000000003</v>
      </c>
      <c r="AE149" s="716" t="s">
        <v>446</v>
      </c>
      <c r="AF149" s="739">
        <v>1.65</v>
      </c>
      <c r="AG149" s="1">
        <f t="shared" si="157"/>
        <v>2.9699999999999998</v>
      </c>
      <c r="AH149" s="720">
        <f t="shared" si="222"/>
        <v>2.9699999999999998</v>
      </c>
      <c r="AI149" s="718" t="s">
        <v>835</v>
      </c>
      <c r="AJ149" s="1" t="s">
        <v>871</v>
      </c>
      <c r="AS149" s="63">
        <v>1200</v>
      </c>
      <c r="AT149" s="778" t="e">
        <f t="shared" si="225"/>
        <v>#REF!</v>
      </c>
      <c r="AU149" s="523" t="e">
        <f t="shared" si="225"/>
        <v>#REF!</v>
      </c>
      <c r="AV149" s="523" t="e">
        <f t="shared" si="225"/>
        <v>#REF!</v>
      </c>
      <c r="AW149" s="523" t="e">
        <f t="shared" si="225"/>
        <v>#REF!</v>
      </c>
      <c r="AX149" s="523" t="e">
        <f t="shared" si="225"/>
        <v>#REF!</v>
      </c>
      <c r="AY149" s="523" t="e">
        <f t="shared" si="225"/>
        <v>#REF!</v>
      </c>
      <c r="AZ149" s="523" t="e">
        <f t="shared" si="225"/>
        <v>#REF!</v>
      </c>
      <c r="BA149" s="523" t="e">
        <f t="shared" si="225"/>
        <v>#REF!</v>
      </c>
      <c r="BB149" s="523" t="e">
        <f t="shared" si="225"/>
        <v>#REF!</v>
      </c>
      <c r="BC149" s="523" t="e">
        <f t="shared" si="225"/>
        <v>#REF!</v>
      </c>
      <c r="BD149" s="523" t="e">
        <f t="shared" si="225"/>
        <v>#REF!</v>
      </c>
      <c r="BE149" s="523" t="e">
        <f t="shared" si="225"/>
        <v>#REF!</v>
      </c>
      <c r="BF149" s="66">
        <v>0</v>
      </c>
      <c r="BG149" s="65">
        <v>0</v>
      </c>
      <c r="BH149" s="65">
        <v>0</v>
      </c>
      <c r="BI149" s="65">
        <v>0</v>
      </c>
      <c r="BJ149" s="65">
        <v>0</v>
      </c>
      <c r="BK149" s="65">
        <v>0</v>
      </c>
      <c r="BL149" s="67">
        <v>0</v>
      </c>
    </row>
    <row r="150" spans="1:66" ht="17.25" thickBot="1">
      <c r="A150" s="54">
        <v>1000</v>
      </c>
      <c r="B150" s="802"/>
      <c r="C150" s="184">
        <v>1400</v>
      </c>
      <c r="D150" s="276" t="e">
        <f>INT(((($F$7+$AP$4)+(D$22/1000*BO53)+((D$22+100)*($C150+400)/1000000*$F$13))*$C$21+$F$5)*$C$20)</f>
        <v>#REF!</v>
      </c>
      <c r="E150" s="276" t="e">
        <f t="shared" ref="E150:Q150" si="228">INT(((($F$7+$AP$4)+(E$22/1000*BP53)+((E$22+100)*($C150+400)/1000000*$F$13))*$C$21+$F$5)*$C$20)</f>
        <v>#REF!</v>
      </c>
      <c r="F150" s="276" t="e">
        <f t="shared" si="228"/>
        <v>#REF!</v>
      </c>
      <c r="G150" s="276" t="e">
        <f t="shared" si="228"/>
        <v>#REF!</v>
      </c>
      <c r="H150" s="276" t="e">
        <f t="shared" si="228"/>
        <v>#REF!</v>
      </c>
      <c r="I150" s="276" t="e">
        <f t="shared" si="228"/>
        <v>#REF!</v>
      </c>
      <c r="J150" s="276" t="e">
        <f t="shared" si="228"/>
        <v>#REF!</v>
      </c>
      <c r="K150" s="276" t="e">
        <f t="shared" si="228"/>
        <v>#REF!</v>
      </c>
      <c r="L150" s="276" t="e">
        <f t="shared" si="228"/>
        <v>#REF!</v>
      </c>
      <c r="M150" s="285" t="e">
        <f t="shared" si="228"/>
        <v>#REF!</v>
      </c>
      <c r="N150" s="285" t="e">
        <f t="shared" si="228"/>
        <v>#REF!</v>
      </c>
      <c r="O150" s="285" t="e">
        <f t="shared" si="228"/>
        <v>#REF!</v>
      </c>
      <c r="P150" s="275" t="e">
        <f t="shared" si="228"/>
        <v>#REF!</v>
      </c>
      <c r="Q150" s="275" t="e">
        <f t="shared" si="228"/>
        <v>#REF!</v>
      </c>
      <c r="R150" s="720">
        <f t="shared" ref="R150:S150" si="229">R126</f>
        <v>1.3150800000000002</v>
      </c>
      <c r="S150" s="720">
        <f t="shared" si="229"/>
        <v>6.1750800000000003</v>
      </c>
      <c r="AE150" s="716" t="s">
        <v>978</v>
      </c>
      <c r="AF150" s="739">
        <v>1.65</v>
      </c>
      <c r="AG150" s="1">
        <f t="shared" si="157"/>
        <v>2.9699999999999998</v>
      </c>
      <c r="AH150" s="720">
        <f t="shared" si="222"/>
        <v>2.9699999999999998</v>
      </c>
      <c r="AI150" s="718" t="s">
        <v>835</v>
      </c>
      <c r="AJ150" s="1" t="s">
        <v>871</v>
      </c>
      <c r="AS150" s="63">
        <v>1500</v>
      </c>
      <c r="AT150" s="523" t="e">
        <f t="shared" si="225"/>
        <v>#REF!</v>
      </c>
      <c r="AU150" s="523" t="e">
        <f t="shared" si="225"/>
        <v>#REF!</v>
      </c>
      <c r="AV150" s="523" t="e">
        <f t="shared" si="225"/>
        <v>#REF!</v>
      </c>
      <c r="AW150" s="523" t="e">
        <f t="shared" si="225"/>
        <v>#REF!</v>
      </c>
      <c r="AX150" s="523" t="e">
        <f t="shared" si="225"/>
        <v>#REF!</v>
      </c>
      <c r="AY150" s="523" t="e">
        <f t="shared" si="225"/>
        <v>#REF!</v>
      </c>
      <c r="AZ150" s="523" t="e">
        <f t="shared" si="225"/>
        <v>#REF!</v>
      </c>
      <c r="BA150" s="523" t="e">
        <f t="shared" si="225"/>
        <v>#REF!</v>
      </c>
      <c r="BB150" s="523" t="e">
        <f t="shared" si="225"/>
        <v>#REF!</v>
      </c>
      <c r="BC150" s="523" t="e">
        <f t="shared" si="225"/>
        <v>#REF!</v>
      </c>
      <c r="BD150" s="523" t="e">
        <f t="shared" si="225"/>
        <v>#REF!</v>
      </c>
      <c r="BE150" s="523" t="e">
        <f t="shared" si="225"/>
        <v>#REF!</v>
      </c>
      <c r="BF150" s="66">
        <v>0</v>
      </c>
      <c r="BG150" s="65">
        <v>0</v>
      </c>
      <c r="BH150" s="65">
        <v>0</v>
      </c>
      <c r="BI150" s="65">
        <v>0</v>
      </c>
      <c r="BJ150" s="65">
        <v>0</v>
      </c>
      <c r="BK150" s="65">
        <v>0</v>
      </c>
      <c r="BL150" s="67">
        <v>0</v>
      </c>
    </row>
    <row r="151" spans="1:66" ht="17.25" thickBot="1">
      <c r="A151" s="54">
        <v>1250</v>
      </c>
      <c r="B151" s="802"/>
      <c r="C151" s="184">
        <v>1600</v>
      </c>
      <c r="D151" s="276" t="e">
        <f>INT(((($F$7+$AP$5)+(D$22/1000*BO54)+((D$22+100)*($C151+400)/1000000*$F$13))*$C$21+$F$5)*$C$20)</f>
        <v>#REF!</v>
      </c>
      <c r="E151" s="276" t="e">
        <f t="shared" ref="E151:Q151" si="230">INT(((($F$7+$AP$5)+(E$22/1000*BP54)+((E$22+100)*($C151+400)/1000000*$F$13))*$C$21+$F$5)*$C$20)</f>
        <v>#REF!</v>
      </c>
      <c r="F151" s="276" t="e">
        <f t="shared" si="230"/>
        <v>#REF!</v>
      </c>
      <c r="G151" s="276" t="e">
        <f t="shared" si="230"/>
        <v>#REF!</v>
      </c>
      <c r="H151" s="276" t="e">
        <f t="shared" si="230"/>
        <v>#REF!</v>
      </c>
      <c r="I151" s="276" t="e">
        <f t="shared" si="230"/>
        <v>#REF!</v>
      </c>
      <c r="J151" s="276" t="e">
        <f t="shared" si="230"/>
        <v>#REF!</v>
      </c>
      <c r="K151" s="276" t="e">
        <f t="shared" si="230"/>
        <v>#REF!</v>
      </c>
      <c r="L151" s="285" t="e">
        <f t="shared" si="230"/>
        <v>#REF!</v>
      </c>
      <c r="M151" s="285" t="e">
        <f t="shared" si="230"/>
        <v>#REF!</v>
      </c>
      <c r="N151" s="285" t="e">
        <f t="shared" si="230"/>
        <v>#REF!</v>
      </c>
      <c r="O151" s="285" t="e">
        <f t="shared" si="230"/>
        <v>#REF!</v>
      </c>
      <c r="P151" s="275" t="e">
        <f t="shared" si="230"/>
        <v>#REF!</v>
      </c>
      <c r="Q151" s="275" t="e">
        <f t="shared" si="230"/>
        <v>#REF!</v>
      </c>
      <c r="R151" s="720">
        <f t="shared" ref="R151:S151" si="231">R127</f>
        <v>2.1430800000000003</v>
      </c>
      <c r="S151" s="720">
        <f t="shared" si="231"/>
        <v>8.1730800000000006</v>
      </c>
      <c r="AE151" s="716" t="s">
        <v>448</v>
      </c>
      <c r="AF151" s="739">
        <v>1.86</v>
      </c>
      <c r="AG151" s="1">
        <f t="shared" si="157"/>
        <v>3.3480000000000003</v>
      </c>
      <c r="AH151" s="720">
        <f t="shared" si="222"/>
        <v>3.3480000000000003</v>
      </c>
      <c r="AI151" s="718" t="s">
        <v>835</v>
      </c>
      <c r="AJ151" s="1" t="s">
        <v>871</v>
      </c>
      <c r="AS151" s="63">
        <v>1800</v>
      </c>
      <c r="AT151" s="523" t="e">
        <f t="shared" si="225"/>
        <v>#REF!</v>
      </c>
      <c r="AU151" s="523" t="e">
        <f t="shared" si="225"/>
        <v>#REF!</v>
      </c>
      <c r="AV151" s="523" t="e">
        <f t="shared" si="225"/>
        <v>#REF!</v>
      </c>
      <c r="AW151" s="523" t="e">
        <f t="shared" si="225"/>
        <v>#REF!</v>
      </c>
      <c r="AX151" s="523" t="e">
        <f t="shared" si="225"/>
        <v>#REF!</v>
      </c>
      <c r="AY151" s="523" t="e">
        <f t="shared" si="225"/>
        <v>#REF!</v>
      </c>
      <c r="AZ151" s="523" t="e">
        <f t="shared" si="225"/>
        <v>#REF!</v>
      </c>
      <c r="BA151" s="523" t="e">
        <f t="shared" si="225"/>
        <v>#REF!</v>
      </c>
      <c r="BB151" s="523" t="e">
        <f t="shared" si="225"/>
        <v>#REF!</v>
      </c>
      <c r="BC151" s="523" t="e">
        <f t="shared" si="225"/>
        <v>#REF!</v>
      </c>
      <c r="BD151" s="523" t="e">
        <f t="shared" si="225"/>
        <v>#REF!</v>
      </c>
      <c r="BE151" s="523" t="e">
        <f t="shared" si="225"/>
        <v>#REF!</v>
      </c>
      <c r="BF151" s="66">
        <v>0</v>
      </c>
      <c r="BG151" s="69">
        <v>0</v>
      </c>
      <c r="BH151" s="69">
        <v>0</v>
      </c>
      <c r="BI151" s="69">
        <v>0</v>
      </c>
      <c r="BJ151" s="69">
        <v>0</v>
      </c>
      <c r="BK151" s="69">
        <v>0</v>
      </c>
      <c r="BL151" s="70">
        <v>0</v>
      </c>
    </row>
    <row r="152" spans="1:66" ht="17.25" thickBot="1">
      <c r="A152" s="54">
        <v>1250</v>
      </c>
      <c r="B152" s="802"/>
      <c r="C152" s="184">
        <v>1800</v>
      </c>
      <c r="D152" s="276" t="e">
        <f>INT(((($F$7+$AP$5)+(D$22/1000*BO55)+((D$22+100)*($C152+400)/1000000*$F$13))*$C$21+$F$5)*$C$20)</f>
        <v>#REF!</v>
      </c>
      <c r="E152" s="276" t="e">
        <f t="shared" ref="E152:Q152" si="232">INT(((($F$7+$AP$5)+(E$22/1000*BP55)+((E$22+100)*($C152+400)/1000000*$F$13))*$C$21+$F$5)*$C$20)</f>
        <v>#REF!</v>
      </c>
      <c r="F152" s="276" t="e">
        <f t="shared" si="232"/>
        <v>#REF!</v>
      </c>
      <c r="G152" s="276" t="e">
        <f t="shared" si="232"/>
        <v>#REF!</v>
      </c>
      <c r="H152" s="276" t="e">
        <f t="shared" si="232"/>
        <v>#REF!</v>
      </c>
      <c r="I152" s="276" t="e">
        <f t="shared" si="232"/>
        <v>#REF!</v>
      </c>
      <c r="J152" s="276" t="e">
        <f t="shared" si="232"/>
        <v>#REF!</v>
      </c>
      <c r="K152" s="276" t="e">
        <f t="shared" si="232"/>
        <v>#REF!</v>
      </c>
      <c r="L152" s="285" t="e">
        <f t="shared" si="232"/>
        <v>#REF!</v>
      </c>
      <c r="M152" s="285" t="e">
        <f t="shared" si="232"/>
        <v>#REF!</v>
      </c>
      <c r="N152" s="285" t="e">
        <f t="shared" si="232"/>
        <v>#REF!</v>
      </c>
      <c r="O152" s="285" t="e">
        <f t="shared" si="232"/>
        <v>#REF!</v>
      </c>
      <c r="P152" s="275" t="e">
        <f t="shared" si="232"/>
        <v>#REF!</v>
      </c>
      <c r="Q152" s="275" t="e">
        <f t="shared" si="232"/>
        <v>#REF!</v>
      </c>
      <c r="R152" s="720">
        <f t="shared" ref="R152:S152" si="233">R128</f>
        <v>2.1430800000000003</v>
      </c>
      <c r="S152" s="720">
        <f t="shared" si="233"/>
        <v>8.1730800000000006</v>
      </c>
      <c r="AE152" s="716" t="s">
        <v>979</v>
      </c>
      <c r="AF152" s="739">
        <v>2.08</v>
      </c>
      <c r="AG152" s="1">
        <f t="shared" si="157"/>
        <v>3.7440000000000002</v>
      </c>
      <c r="AH152" s="720">
        <f t="shared" si="222"/>
        <v>3.7440000000000002</v>
      </c>
      <c r="AI152" s="718" t="s">
        <v>835</v>
      </c>
      <c r="AJ152" s="1" t="s">
        <v>871</v>
      </c>
      <c r="AS152" s="60">
        <v>2100</v>
      </c>
      <c r="AT152" s="523" t="e">
        <f t="shared" si="225"/>
        <v>#REF!</v>
      </c>
      <c r="AU152" s="523" t="e">
        <f t="shared" si="225"/>
        <v>#REF!</v>
      </c>
      <c r="AV152" s="523" t="e">
        <f t="shared" si="225"/>
        <v>#REF!</v>
      </c>
      <c r="AW152" s="523" t="e">
        <f t="shared" si="225"/>
        <v>#REF!</v>
      </c>
      <c r="AX152" s="523" t="e">
        <f t="shared" si="225"/>
        <v>#REF!</v>
      </c>
      <c r="AY152" s="523" t="e">
        <f t="shared" si="225"/>
        <v>#REF!</v>
      </c>
      <c r="AZ152" s="523" t="e">
        <f t="shared" si="225"/>
        <v>#REF!</v>
      </c>
      <c r="BA152" s="523" t="e">
        <f t="shared" si="225"/>
        <v>#REF!</v>
      </c>
      <c r="BB152" s="523" t="e">
        <f t="shared" si="225"/>
        <v>#REF!</v>
      </c>
      <c r="BC152" s="523" t="e">
        <f t="shared" si="225"/>
        <v>#REF!</v>
      </c>
      <c r="BD152" s="523" t="e">
        <f t="shared" si="225"/>
        <v>#REF!</v>
      </c>
      <c r="BE152" s="523" t="e">
        <f t="shared" si="225"/>
        <v>#REF!</v>
      </c>
      <c r="BF152" s="71">
        <v>0</v>
      </c>
      <c r="BG152" s="65">
        <v>0</v>
      </c>
      <c r="BH152" s="65">
        <v>0</v>
      </c>
      <c r="BI152" s="65">
        <v>0</v>
      </c>
      <c r="BJ152" s="65">
        <v>0</v>
      </c>
      <c r="BK152" s="65">
        <v>0</v>
      </c>
      <c r="BL152" s="67">
        <v>0</v>
      </c>
    </row>
    <row r="153" spans="1:66" ht="17.25" thickBot="1">
      <c r="A153" s="54">
        <v>1500</v>
      </c>
      <c r="B153" s="802"/>
      <c r="C153" s="184">
        <v>2000</v>
      </c>
      <c r="D153" s="276" t="e">
        <f>INT(((($F$7+$AP$6)+(D$22/1000*BO56)+((D$22+100)*($C153+400)/1000000*$F$13))*$C$21+$F$5)*$C$20)</f>
        <v>#REF!</v>
      </c>
      <c r="E153" s="276" t="e">
        <f t="shared" ref="E153:Q153" si="234">INT(((($F$7+$AP$6)+(E$22/1000*BP56)+((E$22+100)*($C153+400)/1000000*$F$13))*$C$21+$F$5)*$C$20)</f>
        <v>#REF!</v>
      </c>
      <c r="F153" s="276" t="e">
        <f t="shared" si="234"/>
        <v>#REF!</v>
      </c>
      <c r="G153" s="276" t="e">
        <f t="shared" si="234"/>
        <v>#REF!</v>
      </c>
      <c r="H153" s="276" t="e">
        <f t="shared" si="234"/>
        <v>#REF!</v>
      </c>
      <c r="I153" s="276" t="e">
        <f t="shared" si="234"/>
        <v>#REF!</v>
      </c>
      <c r="J153" s="276" t="e">
        <f t="shared" si="234"/>
        <v>#REF!</v>
      </c>
      <c r="K153" s="276" t="e">
        <f t="shared" si="234"/>
        <v>#REF!</v>
      </c>
      <c r="L153" s="285" t="e">
        <f t="shared" si="234"/>
        <v>#REF!</v>
      </c>
      <c r="M153" s="285" t="e">
        <f t="shared" si="234"/>
        <v>#REF!</v>
      </c>
      <c r="N153" s="285" t="e">
        <f t="shared" si="234"/>
        <v>#REF!</v>
      </c>
      <c r="O153" s="285" t="e">
        <f t="shared" si="234"/>
        <v>#REF!</v>
      </c>
      <c r="P153" s="275" t="e">
        <f t="shared" si="234"/>
        <v>#REF!</v>
      </c>
      <c r="Q153" s="275" t="e">
        <f t="shared" si="234"/>
        <v>#REF!</v>
      </c>
      <c r="R153" s="720">
        <f t="shared" ref="R153:S153" si="235">R129</f>
        <v>2.5934399999999997</v>
      </c>
      <c r="S153" s="720">
        <f t="shared" si="235"/>
        <v>9.811440000000001</v>
      </c>
      <c r="AE153" s="716" t="s">
        <v>450</v>
      </c>
      <c r="AF153" s="739">
        <v>2.2799999999999998</v>
      </c>
      <c r="AG153" s="1">
        <f t="shared" si="157"/>
        <v>4.1040000000000001</v>
      </c>
      <c r="AH153" s="720">
        <f t="shared" si="222"/>
        <v>4.1040000000000001</v>
      </c>
      <c r="AI153" s="718" t="s">
        <v>835</v>
      </c>
      <c r="AJ153" s="1" t="s">
        <v>871</v>
      </c>
      <c r="AS153" s="63">
        <v>2400</v>
      </c>
      <c r="AT153" s="523" t="e">
        <f t="shared" si="225"/>
        <v>#REF!</v>
      </c>
      <c r="AU153" s="523" t="e">
        <f t="shared" si="225"/>
        <v>#REF!</v>
      </c>
      <c r="AV153" s="523" t="e">
        <f t="shared" si="225"/>
        <v>#REF!</v>
      </c>
      <c r="AW153" s="523" t="e">
        <f t="shared" si="225"/>
        <v>#REF!</v>
      </c>
      <c r="AX153" s="523" t="e">
        <f t="shared" si="225"/>
        <v>#REF!</v>
      </c>
      <c r="AY153" s="523" t="e">
        <f t="shared" si="225"/>
        <v>#REF!</v>
      </c>
      <c r="AZ153" s="523" t="e">
        <f t="shared" si="225"/>
        <v>#REF!</v>
      </c>
      <c r="BA153" s="523" t="e">
        <f t="shared" si="225"/>
        <v>#REF!</v>
      </c>
      <c r="BB153" s="523" t="e">
        <f t="shared" si="225"/>
        <v>#REF!</v>
      </c>
      <c r="BC153" s="523" t="e">
        <f t="shared" si="225"/>
        <v>#REF!</v>
      </c>
      <c r="BD153" s="523" t="e">
        <f t="shared" si="225"/>
        <v>#REF!</v>
      </c>
      <c r="BE153" s="523" t="e">
        <f t="shared" si="225"/>
        <v>#REF!</v>
      </c>
      <c r="BF153" s="66">
        <v>0</v>
      </c>
      <c r="BG153" s="65">
        <v>0</v>
      </c>
      <c r="BH153" s="65">
        <v>0</v>
      </c>
      <c r="BI153" s="65">
        <v>0</v>
      </c>
      <c r="BJ153" s="65">
        <v>0</v>
      </c>
      <c r="BK153" s="65">
        <v>0</v>
      </c>
      <c r="BL153" s="67">
        <v>0</v>
      </c>
    </row>
    <row r="154" spans="1:66" ht="17.25" thickBot="1">
      <c r="A154" s="54">
        <v>1750</v>
      </c>
      <c r="B154" s="802"/>
      <c r="C154" s="184">
        <v>2200</v>
      </c>
      <c r="D154" s="276" t="e">
        <f>INT(((($F$7+$AP$7)+(D$22/1000*BO57)+((D$22+100)*($C154+400)/1000000*$F$13))*$C$21+$F$5)*$C$20)</f>
        <v>#REF!</v>
      </c>
      <c r="E154" s="276" t="e">
        <f t="shared" ref="E154:Q154" si="236">INT(((($F$7+$AP$7)+(E$22/1000*BP57)+((E$22+100)*($C154+400)/1000000*$F$13))*$C$21+$F$5)*$C$20)</f>
        <v>#REF!</v>
      </c>
      <c r="F154" s="276" t="e">
        <f t="shared" si="236"/>
        <v>#REF!</v>
      </c>
      <c r="G154" s="276" t="e">
        <f t="shared" si="236"/>
        <v>#REF!</v>
      </c>
      <c r="H154" s="276" t="e">
        <f t="shared" si="236"/>
        <v>#REF!</v>
      </c>
      <c r="I154" s="276" t="e">
        <f t="shared" si="236"/>
        <v>#REF!</v>
      </c>
      <c r="J154" s="276" t="e">
        <f t="shared" si="236"/>
        <v>#REF!</v>
      </c>
      <c r="K154" s="276" t="e">
        <f t="shared" si="236"/>
        <v>#REF!</v>
      </c>
      <c r="L154" s="285" t="e">
        <f t="shared" si="236"/>
        <v>#REF!</v>
      </c>
      <c r="M154" s="285" t="e">
        <f t="shared" si="236"/>
        <v>#REF!</v>
      </c>
      <c r="N154" s="285" t="e">
        <f t="shared" si="236"/>
        <v>#REF!</v>
      </c>
      <c r="O154" s="285" t="e">
        <f t="shared" si="236"/>
        <v>#REF!</v>
      </c>
      <c r="P154" s="275" t="e">
        <f t="shared" si="236"/>
        <v>#REF!</v>
      </c>
      <c r="Q154" s="275" t="e">
        <f t="shared" si="236"/>
        <v>#REF!</v>
      </c>
      <c r="R154" s="720">
        <f t="shared" ref="R154:S154" si="237">R130</f>
        <v>2.96136</v>
      </c>
      <c r="S154" s="720">
        <f t="shared" si="237"/>
        <v>11.38536</v>
      </c>
      <c r="AE154" s="716" t="s">
        <v>980</v>
      </c>
      <c r="AF154" s="739">
        <v>0.39</v>
      </c>
      <c r="AG154" s="1">
        <f t="shared" si="157"/>
        <v>0.70200000000000007</v>
      </c>
      <c r="AH154" s="720">
        <f t="shared" si="222"/>
        <v>0.70200000000000007</v>
      </c>
      <c r="AI154" s="718" t="s">
        <v>835</v>
      </c>
      <c r="AJ154" s="1" t="s">
        <v>886</v>
      </c>
      <c r="AS154" s="63">
        <v>2700</v>
      </c>
      <c r="AT154" s="523" t="e">
        <f t="shared" ref="AT154:BC155" si="238">INT(((($S$6)+(AT$133/1000*$AT$7))*$C$21+$F$5)*$C$20)-($N$3+$S$6)</f>
        <v>#REF!</v>
      </c>
      <c r="AU154" s="523" t="e">
        <f t="shared" si="238"/>
        <v>#REF!</v>
      </c>
      <c r="AV154" s="523" t="e">
        <f t="shared" si="238"/>
        <v>#REF!</v>
      </c>
      <c r="AW154" s="523" t="e">
        <f t="shared" si="238"/>
        <v>#REF!</v>
      </c>
      <c r="AX154" s="523" t="e">
        <f t="shared" si="238"/>
        <v>#REF!</v>
      </c>
      <c r="AY154" s="523" t="e">
        <f t="shared" si="238"/>
        <v>#REF!</v>
      </c>
      <c r="AZ154" s="523" t="e">
        <f t="shared" si="238"/>
        <v>#REF!</v>
      </c>
      <c r="BA154" s="523" t="e">
        <f t="shared" si="238"/>
        <v>#REF!</v>
      </c>
      <c r="BB154" s="523" t="e">
        <f t="shared" si="238"/>
        <v>#REF!</v>
      </c>
      <c r="BC154" s="523" t="e">
        <f t="shared" si="238"/>
        <v>#REF!</v>
      </c>
      <c r="BD154" s="523">
        <v>0</v>
      </c>
      <c r="BE154" s="61">
        <v>0</v>
      </c>
      <c r="BF154" s="65">
        <v>0</v>
      </c>
      <c r="BG154" s="65">
        <v>0</v>
      </c>
      <c r="BH154" s="65">
        <v>0</v>
      </c>
      <c r="BI154" s="65">
        <v>0</v>
      </c>
      <c r="BJ154" s="65">
        <v>0</v>
      </c>
      <c r="BK154" s="65">
        <v>0</v>
      </c>
      <c r="BL154" s="67">
        <v>0</v>
      </c>
    </row>
    <row r="155" spans="1:66" ht="17.25" thickBot="1">
      <c r="A155" s="54">
        <v>1750</v>
      </c>
      <c r="B155" s="802"/>
      <c r="C155" s="184">
        <v>2400</v>
      </c>
      <c r="D155" s="276" t="e">
        <f>INT(((($F$7+$AP$7)+(D$22/1000*BO58)+((D$22+100)*($C155+400)/1000000*$F$13))*$C$21+$F$5)*$C$20)</f>
        <v>#REF!</v>
      </c>
      <c r="E155" s="276" t="e">
        <f t="shared" ref="E155:Q155" si="239">INT(((($F$7+$AP$7)+(E$22/1000*BP58)+((E$22+100)*($C155+400)/1000000*$F$13))*$C$21+$F$5)*$C$20)</f>
        <v>#REF!</v>
      </c>
      <c r="F155" s="276" t="e">
        <f t="shared" si="239"/>
        <v>#REF!</v>
      </c>
      <c r="G155" s="276" t="e">
        <f t="shared" si="239"/>
        <v>#REF!</v>
      </c>
      <c r="H155" s="276" t="e">
        <f t="shared" si="239"/>
        <v>#REF!</v>
      </c>
      <c r="I155" s="276" t="e">
        <f t="shared" si="239"/>
        <v>#REF!</v>
      </c>
      <c r="J155" s="276" t="e">
        <f t="shared" si="239"/>
        <v>#REF!</v>
      </c>
      <c r="K155" s="285" t="e">
        <f t="shared" si="239"/>
        <v>#REF!</v>
      </c>
      <c r="L155" s="285" t="e">
        <f t="shared" si="239"/>
        <v>#REF!</v>
      </c>
      <c r="M155" s="285" t="e">
        <f t="shared" si="239"/>
        <v>#REF!</v>
      </c>
      <c r="N155" s="285" t="e">
        <f t="shared" si="239"/>
        <v>#REF!</v>
      </c>
      <c r="O155" s="285" t="e">
        <f t="shared" si="239"/>
        <v>#REF!</v>
      </c>
      <c r="P155" s="275" t="e">
        <f t="shared" si="239"/>
        <v>#REF!</v>
      </c>
      <c r="Q155" s="275" t="e">
        <f t="shared" si="239"/>
        <v>#REF!</v>
      </c>
      <c r="R155" s="720">
        <f t="shared" ref="R155:S155" si="240">R131</f>
        <v>2.96136</v>
      </c>
      <c r="S155" s="720">
        <f t="shared" si="240"/>
        <v>11.38536</v>
      </c>
      <c r="AE155" s="716" t="s">
        <v>461</v>
      </c>
      <c r="AF155" s="738">
        <v>1.37</v>
      </c>
      <c r="AG155" s="1">
        <f t="shared" si="157"/>
        <v>2.4660000000000002</v>
      </c>
      <c r="AH155" s="720">
        <f t="shared" si="222"/>
        <v>2.4660000000000002</v>
      </c>
      <c r="AI155" s="725">
        <f>AH155-AH147</f>
        <v>0.7200000000000002</v>
      </c>
      <c r="AJ155" s="1" t="s">
        <v>871</v>
      </c>
      <c r="AS155" s="63">
        <v>3000</v>
      </c>
      <c r="AT155" s="523" t="e">
        <f t="shared" si="238"/>
        <v>#REF!</v>
      </c>
      <c r="AU155" s="523" t="e">
        <f t="shared" si="238"/>
        <v>#REF!</v>
      </c>
      <c r="AV155" s="523" t="e">
        <f t="shared" si="238"/>
        <v>#REF!</v>
      </c>
      <c r="AW155" s="523" t="e">
        <f t="shared" si="238"/>
        <v>#REF!</v>
      </c>
      <c r="AX155" s="523" t="e">
        <f t="shared" si="238"/>
        <v>#REF!</v>
      </c>
      <c r="AY155" s="523" t="e">
        <f t="shared" si="238"/>
        <v>#REF!</v>
      </c>
      <c r="AZ155" s="523" t="e">
        <f t="shared" si="238"/>
        <v>#REF!</v>
      </c>
      <c r="BA155" s="523" t="e">
        <f t="shared" si="238"/>
        <v>#REF!</v>
      </c>
      <c r="BB155" s="523" t="e">
        <f t="shared" si="238"/>
        <v>#REF!</v>
      </c>
      <c r="BC155" s="523" t="e">
        <f t="shared" si="238"/>
        <v>#REF!</v>
      </c>
      <c r="BD155" s="75">
        <v>0</v>
      </c>
      <c r="BE155" s="76">
        <v>0</v>
      </c>
      <c r="BF155" s="76">
        <v>0</v>
      </c>
      <c r="BG155" s="76">
        <v>0</v>
      </c>
      <c r="BH155" s="76">
        <v>0</v>
      </c>
      <c r="BI155" s="76">
        <v>0</v>
      </c>
      <c r="BJ155" s="76">
        <v>0</v>
      </c>
      <c r="BK155" s="76">
        <v>0</v>
      </c>
      <c r="BL155" s="78">
        <v>0</v>
      </c>
    </row>
    <row r="156" spans="1:66" ht="16.5">
      <c r="A156" s="54">
        <v>2000</v>
      </c>
      <c r="B156" s="802"/>
      <c r="C156" s="184">
        <v>2600</v>
      </c>
      <c r="D156" s="276" t="e">
        <f>INT(((($F$7+$AP$8)+(D$22/1000*BO59)+((D$22+100)*($C156+400)/1000000*$F$13))*$C$21+$F$5)*$C$20)</f>
        <v>#REF!</v>
      </c>
      <c r="E156" s="276" t="e">
        <f t="shared" ref="E156:Q156" si="241">INT(((($F$7+$AP$8)+(E$22/1000*BP59)+((E$22+100)*($C156+400)/1000000*$F$13))*$C$21+$F$5)*$C$20)</f>
        <v>#REF!</v>
      </c>
      <c r="F156" s="276" t="e">
        <f t="shared" si="241"/>
        <v>#REF!</v>
      </c>
      <c r="G156" s="276" t="e">
        <f t="shared" si="241"/>
        <v>#REF!</v>
      </c>
      <c r="H156" s="276" t="e">
        <f t="shared" si="241"/>
        <v>#REF!</v>
      </c>
      <c r="I156" s="276" t="e">
        <f t="shared" si="241"/>
        <v>#REF!</v>
      </c>
      <c r="J156" s="285" t="e">
        <f t="shared" si="241"/>
        <v>#REF!</v>
      </c>
      <c r="K156" s="285" t="e">
        <f t="shared" si="241"/>
        <v>#REF!</v>
      </c>
      <c r="L156" s="285" t="e">
        <f t="shared" si="241"/>
        <v>#REF!</v>
      </c>
      <c r="M156" s="285" t="e">
        <f t="shared" si="241"/>
        <v>#REF!</v>
      </c>
      <c r="N156" s="285" t="e">
        <f t="shared" si="241"/>
        <v>#REF!</v>
      </c>
      <c r="O156" s="285" t="e">
        <f t="shared" si="241"/>
        <v>#REF!</v>
      </c>
      <c r="P156" s="275" t="e">
        <f t="shared" si="241"/>
        <v>#REF!</v>
      </c>
      <c r="Q156" s="275" t="e">
        <f t="shared" si="241"/>
        <v>#REF!</v>
      </c>
      <c r="R156" s="720">
        <f t="shared" ref="R156:S156" si="242">R132</f>
        <v>3.4761600000000001</v>
      </c>
      <c r="S156" s="720">
        <f t="shared" si="242"/>
        <v>13.952159999999999</v>
      </c>
      <c r="AE156" s="716" t="s">
        <v>462</v>
      </c>
      <c r="AF156" s="737">
        <v>1.71</v>
      </c>
      <c r="AG156" s="1">
        <f t="shared" si="157"/>
        <v>3.0779999999999998</v>
      </c>
      <c r="AH156" s="720">
        <f t="shared" si="222"/>
        <v>3.0779999999999998</v>
      </c>
      <c r="AI156" s="725">
        <f t="shared" ref="AI156:AI160" si="243">AH156-AH148</f>
        <v>0.95399999999999974</v>
      </c>
      <c r="AJ156" s="1" t="s">
        <v>871</v>
      </c>
    </row>
    <row r="157" spans="1:66" ht="16.5">
      <c r="A157" s="54">
        <v>2250</v>
      </c>
      <c r="B157" s="802"/>
      <c r="C157" s="184">
        <v>2800</v>
      </c>
      <c r="D157" s="276" t="e">
        <f>INT(((($F$7+$AP$9)+(D$22/1000*BO60)+((D$22+100)*($C157+400)/1000000*$F$13))*$C$21+$F$5)*$C$20)</f>
        <v>#REF!</v>
      </c>
      <c r="E157" s="276" t="e">
        <f t="shared" ref="E157:Q157" si="244">INT(((($F$7+$AP$9)+(E$22/1000*BP60)+((E$22+100)*($C157+400)/1000000*$F$13))*$C$21+$F$5)*$C$20)</f>
        <v>#REF!</v>
      </c>
      <c r="F157" s="276" t="e">
        <f t="shared" si="244"/>
        <v>#REF!</v>
      </c>
      <c r="G157" s="276" t="e">
        <f t="shared" si="244"/>
        <v>#REF!</v>
      </c>
      <c r="H157" s="276" t="e">
        <f t="shared" si="244"/>
        <v>#REF!</v>
      </c>
      <c r="I157" s="285" t="e">
        <f t="shared" si="244"/>
        <v>#REF!</v>
      </c>
      <c r="J157" s="285" t="e">
        <f t="shared" si="244"/>
        <v>#REF!</v>
      </c>
      <c r="K157" s="285" t="e">
        <f t="shared" si="244"/>
        <v>#REF!</v>
      </c>
      <c r="L157" s="285" t="e">
        <f t="shared" si="244"/>
        <v>#REF!</v>
      </c>
      <c r="M157" s="285" t="e">
        <f t="shared" si="244"/>
        <v>#REF!</v>
      </c>
      <c r="N157" s="285" t="e">
        <f t="shared" si="244"/>
        <v>#REF!</v>
      </c>
      <c r="O157" s="285" t="e">
        <f t="shared" si="244"/>
        <v>#REF!</v>
      </c>
      <c r="P157" s="275" t="e">
        <f t="shared" si="244"/>
        <v>#REF!</v>
      </c>
      <c r="Q157" s="275" t="e">
        <f t="shared" si="244"/>
        <v>#REF!</v>
      </c>
      <c r="R157" s="720">
        <f t="shared" ref="R157:S157" si="245">R133</f>
        <v>5.0277999999999992</v>
      </c>
      <c r="S157" s="720">
        <f t="shared" si="245"/>
        <v>13.845799999999999</v>
      </c>
      <c r="AE157" s="716" t="s">
        <v>463</v>
      </c>
      <c r="AF157" s="737">
        <v>2.14</v>
      </c>
      <c r="AG157" s="1">
        <f t="shared" si="157"/>
        <v>3.8520000000000003</v>
      </c>
      <c r="AH157" s="720">
        <f t="shared" si="222"/>
        <v>3.8520000000000003</v>
      </c>
      <c r="AI157" s="725">
        <f t="shared" si="243"/>
        <v>0.88200000000000056</v>
      </c>
      <c r="AJ157" s="1" t="s">
        <v>871</v>
      </c>
    </row>
    <row r="158" spans="1:66" ht="16.5">
      <c r="A158" s="54">
        <v>2250</v>
      </c>
      <c r="B158" s="802"/>
      <c r="C158" s="184">
        <v>3000</v>
      </c>
      <c r="D158" s="276" t="e">
        <f>INT(((($F$7+$AP$9)+(D$22/1000*BO61)+((D$22+100)*($C158+400)/1000000*$F$13))*$C$21+$F$5)*$C$20)</f>
        <v>#REF!</v>
      </c>
      <c r="E158" s="276" t="e">
        <f t="shared" ref="E158:Q158" si="246">INT(((($F$7+$AP$9)+(E$22/1000*BP61)+((E$22+100)*($C158+400)/1000000*$F$13))*$C$21+$F$5)*$C$20)</f>
        <v>#REF!</v>
      </c>
      <c r="F158" s="276" t="e">
        <f t="shared" si="246"/>
        <v>#REF!</v>
      </c>
      <c r="G158" s="276" t="e">
        <f t="shared" si="246"/>
        <v>#REF!</v>
      </c>
      <c r="H158" s="276" t="e">
        <f t="shared" si="246"/>
        <v>#REF!</v>
      </c>
      <c r="I158" s="285" t="e">
        <f t="shared" si="246"/>
        <v>#REF!</v>
      </c>
      <c r="J158" s="285" t="e">
        <f t="shared" si="246"/>
        <v>#REF!</v>
      </c>
      <c r="K158" s="285" t="e">
        <f t="shared" si="246"/>
        <v>#REF!</v>
      </c>
      <c r="L158" s="285" t="e">
        <f t="shared" si="246"/>
        <v>#REF!</v>
      </c>
      <c r="M158" s="285" t="e">
        <f t="shared" si="246"/>
        <v>#REF!</v>
      </c>
      <c r="N158" s="285" t="e">
        <f t="shared" si="246"/>
        <v>#REF!</v>
      </c>
      <c r="O158" s="275" t="e">
        <f t="shared" si="246"/>
        <v>#REF!</v>
      </c>
      <c r="P158" s="275" t="e">
        <f t="shared" si="246"/>
        <v>#REF!</v>
      </c>
      <c r="Q158" s="275" t="e">
        <f t="shared" si="246"/>
        <v>#REF!</v>
      </c>
      <c r="R158" s="720">
        <f t="shared" ref="R158:S158" si="247">R134</f>
        <v>5.0277999999999992</v>
      </c>
      <c r="S158" s="720">
        <f t="shared" si="247"/>
        <v>13.845799999999999</v>
      </c>
      <c r="AE158" s="716" t="s">
        <v>981</v>
      </c>
      <c r="AF158" s="737">
        <v>2.6</v>
      </c>
      <c r="AG158" s="1">
        <f t="shared" si="157"/>
        <v>4.6800000000000006</v>
      </c>
      <c r="AH158" s="720">
        <f t="shared" si="222"/>
        <v>4.6800000000000006</v>
      </c>
      <c r="AI158" s="725">
        <f t="shared" si="243"/>
        <v>1.7100000000000009</v>
      </c>
      <c r="AJ158" s="1" t="s">
        <v>871</v>
      </c>
    </row>
    <row r="159" spans="1:66" ht="16.5">
      <c r="A159" s="54">
        <v>2500</v>
      </c>
      <c r="B159" s="802"/>
      <c r="C159" s="184">
        <v>3200</v>
      </c>
      <c r="D159" s="276" t="e">
        <f>INT(((($F$7+$AP$10)+(D$22/1000*BO62)+((D$22+100)*($C159+400)/1000000*$F$13))*$C$21+$F$5)*$C$20)</f>
        <v>#REF!</v>
      </c>
      <c r="E159" s="276" t="e">
        <f t="shared" ref="E159:Q159" si="248">INT(((($F$7+$AP$10)+(E$22/1000*BP62)+((E$22+100)*($C159+400)/1000000*$F$13))*$C$21+$F$5)*$C$20)</f>
        <v>#REF!</v>
      </c>
      <c r="F159" s="276" t="e">
        <f t="shared" si="248"/>
        <v>#REF!</v>
      </c>
      <c r="G159" s="276" t="e">
        <f t="shared" si="248"/>
        <v>#REF!</v>
      </c>
      <c r="H159" s="276" t="e">
        <f t="shared" si="248"/>
        <v>#REF!</v>
      </c>
      <c r="I159" s="285" t="e">
        <f t="shared" si="248"/>
        <v>#REF!</v>
      </c>
      <c r="J159" s="285" t="e">
        <f t="shared" si="248"/>
        <v>#REF!</v>
      </c>
      <c r="K159" s="285" t="e">
        <f t="shared" si="248"/>
        <v>#REF!</v>
      </c>
      <c r="L159" s="285" t="e">
        <f t="shared" si="248"/>
        <v>#REF!</v>
      </c>
      <c r="M159" s="285" t="e">
        <f t="shared" si="248"/>
        <v>#REF!</v>
      </c>
      <c r="N159" s="285" t="e">
        <f t="shared" si="248"/>
        <v>#REF!</v>
      </c>
      <c r="O159" s="275" t="e">
        <f t="shared" si="248"/>
        <v>#REF!</v>
      </c>
      <c r="P159" s="275" t="e">
        <f t="shared" si="248"/>
        <v>#REF!</v>
      </c>
      <c r="Q159" s="275" t="e">
        <f t="shared" si="248"/>
        <v>#REF!</v>
      </c>
      <c r="R159" s="720">
        <f t="shared" ref="R159:S159" si="249">R135</f>
        <v>4.8849999999999998</v>
      </c>
      <c r="S159" s="720">
        <f t="shared" si="249"/>
        <v>14.035000000000002</v>
      </c>
      <c r="AE159" s="716" t="s">
        <v>465</v>
      </c>
      <c r="AF159" s="737">
        <v>3.03</v>
      </c>
      <c r="AG159" s="1">
        <f t="shared" si="157"/>
        <v>5.4539999999999997</v>
      </c>
      <c r="AH159" s="720">
        <f t="shared" si="222"/>
        <v>5.4539999999999997</v>
      </c>
      <c r="AI159" s="725">
        <f t="shared" si="243"/>
        <v>2.1059999999999994</v>
      </c>
      <c r="AJ159" s="1" t="s">
        <v>871</v>
      </c>
      <c r="AS159" s="54"/>
      <c r="AT159" s="1" t="s">
        <v>131</v>
      </c>
    </row>
    <row r="160" spans="1:66" ht="17.25" thickBot="1">
      <c r="A160" s="54">
        <v>2500</v>
      </c>
      <c r="B160" s="802"/>
      <c r="C160" s="184">
        <v>3400</v>
      </c>
      <c r="D160" s="276" t="e">
        <f>INT(((($F$7+$AP$10)+(D$22/1000*BO63)+((D$22+100)*($C160+400)/1000000*$F$13))*$C$21+$F$5)*$C$20)</f>
        <v>#REF!</v>
      </c>
      <c r="E160" s="276" t="e">
        <f t="shared" ref="E160:Q160" si="250">INT(((($F$7+$AP$10)+(E$22/1000*BP63)+((E$22+100)*($C160+400)/1000000*$F$13))*$C$21+$F$5)*$C$20)</f>
        <v>#REF!</v>
      </c>
      <c r="F160" s="276" t="e">
        <f t="shared" si="250"/>
        <v>#REF!</v>
      </c>
      <c r="G160" s="276" t="e">
        <f t="shared" si="250"/>
        <v>#REF!</v>
      </c>
      <c r="H160" s="276" t="e">
        <f t="shared" si="250"/>
        <v>#REF!</v>
      </c>
      <c r="I160" s="285" t="e">
        <f t="shared" si="250"/>
        <v>#REF!</v>
      </c>
      <c r="J160" s="285" t="e">
        <f t="shared" si="250"/>
        <v>#REF!</v>
      </c>
      <c r="K160" s="285" t="e">
        <f t="shared" si="250"/>
        <v>#REF!</v>
      </c>
      <c r="L160" s="285" t="e">
        <f t="shared" si="250"/>
        <v>#REF!</v>
      </c>
      <c r="M160" s="285" t="e">
        <f t="shared" si="250"/>
        <v>#REF!</v>
      </c>
      <c r="N160" s="285" t="e">
        <f t="shared" si="250"/>
        <v>#REF!</v>
      </c>
      <c r="O160" s="275" t="e">
        <f t="shared" si="250"/>
        <v>#REF!</v>
      </c>
      <c r="P160" s="275" t="e">
        <f t="shared" si="250"/>
        <v>#REF!</v>
      </c>
      <c r="Q160" s="275" t="e">
        <f t="shared" si="250"/>
        <v>#REF!</v>
      </c>
      <c r="R160" s="720">
        <f t="shared" ref="R160:S160" si="251">R136</f>
        <v>4.8849999999999998</v>
      </c>
      <c r="S160" s="720">
        <f t="shared" si="251"/>
        <v>14.035000000000002</v>
      </c>
      <c r="AE160" s="716" t="s">
        <v>982</v>
      </c>
      <c r="AF160" s="737">
        <v>3.42</v>
      </c>
      <c r="AG160" s="1">
        <f t="shared" si="157"/>
        <v>6.1559999999999997</v>
      </c>
      <c r="AH160" s="720">
        <f t="shared" si="222"/>
        <v>6.1559999999999997</v>
      </c>
      <c r="AI160" s="725">
        <f t="shared" si="243"/>
        <v>2.4119999999999995</v>
      </c>
      <c r="AJ160" s="1" t="s">
        <v>871</v>
      </c>
      <c r="AS160" s="54"/>
      <c r="AT160" s="55"/>
      <c r="AU160" s="56">
        <v>600</v>
      </c>
      <c r="AV160" s="57">
        <v>750</v>
      </c>
      <c r="AW160" s="56">
        <v>900</v>
      </c>
      <c r="AX160" s="57">
        <v>1050</v>
      </c>
      <c r="AY160" s="56">
        <v>1200</v>
      </c>
      <c r="AZ160" s="57">
        <v>1350</v>
      </c>
      <c r="BA160" s="56">
        <v>1500</v>
      </c>
      <c r="BB160" s="57">
        <v>1650</v>
      </c>
      <c r="BC160" s="56">
        <v>1800</v>
      </c>
      <c r="BD160" s="57">
        <v>1950</v>
      </c>
      <c r="BE160" s="56">
        <v>2100</v>
      </c>
      <c r="BF160" s="58">
        <v>2250</v>
      </c>
      <c r="BG160" s="59"/>
      <c r="BH160" s="57"/>
      <c r="BI160" s="56"/>
      <c r="BJ160" s="57"/>
      <c r="BK160" s="56"/>
      <c r="BL160" s="57"/>
      <c r="BM160" s="57"/>
      <c r="BN160" s="54"/>
    </row>
    <row r="161" spans="1:66" ht="17.25" thickBot="1">
      <c r="A161" s="54">
        <v>2750</v>
      </c>
      <c r="B161" s="802"/>
      <c r="C161" s="264">
        <v>3600</v>
      </c>
      <c r="D161" s="285" t="e">
        <f>INT(((($F$7+$AP$11)+(D$22/1000*BO64)+((D$22+100)*($C161+400)/1000000*$F$13))*$C$21+$F$5)*$C$20)</f>
        <v>#REF!</v>
      </c>
      <c r="E161" s="285" t="e">
        <f t="shared" ref="E161:Q161" si="252">INT(((($F$7+$AP$11)+(E$22/1000*BP64)+((E$22+100)*($C161+400)/1000000*$F$13))*$C$21+$F$5)*$C$20)</f>
        <v>#REF!</v>
      </c>
      <c r="F161" s="285" t="e">
        <f t="shared" si="252"/>
        <v>#REF!</v>
      </c>
      <c r="G161" s="285" t="e">
        <f t="shared" si="252"/>
        <v>#REF!</v>
      </c>
      <c r="H161" s="285" t="e">
        <f t="shared" si="252"/>
        <v>#REF!</v>
      </c>
      <c r="I161" s="285" t="e">
        <f t="shared" si="252"/>
        <v>#REF!</v>
      </c>
      <c r="J161" s="285" t="e">
        <f t="shared" si="252"/>
        <v>#REF!</v>
      </c>
      <c r="K161" s="285" t="e">
        <f t="shared" si="252"/>
        <v>#REF!</v>
      </c>
      <c r="L161" s="285" t="e">
        <f t="shared" si="252"/>
        <v>#REF!</v>
      </c>
      <c r="M161" s="285" t="e">
        <f t="shared" si="252"/>
        <v>#REF!</v>
      </c>
      <c r="N161" s="285" t="e">
        <f t="shared" si="252"/>
        <v>#REF!</v>
      </c>
      <c r="O161" s="275" t="e">
        <f t="shared" si="252"/>
        <v>#REF!</v>
      </c>
      <c r="P161" s="275" t="e">
        <f t="shared" si="252"/>
        <v>#REF!</v>
      </c>
      <c r="Q161" s="275" t="e">
        <f t="shared" si="252"/>
        <v>#REF!</v>
      </c>
      <c r="R161" s="720">
        <f t="shared" ref="R161:S161" si="253">R137</f>
        <v>4.7539999999999996</v>
      </c>
      <c r="S161" s="720">
        <f t="shared" si="253"/>
        <v>14.401999999999999</v>
      </c>
      <c r="AE161" s="716" t="s">
        <v>467</v>
      </c>
      <c r="AF161" s="737">
        <v>3.88</v>
      </c>
      <c r="AG161" s="1">
        <f t="shared" si="157"/>
        <v>6.984</v>
      </c>
      <c r="AH161" s="720">
        <f t="shared" si="222"/>
        <v>6.984</v>
      </c>
      <c r="AI161" s="725">
        <f>AH161-AH153</f>
        <v>2.88</v>
      </c>
      <c r="AJ161" s="1" t="s">
        <v>871</v>
      </c>
      <c r="AS161" s="54"/>
      <c r="AT161" s="60">
        <v>900</v>
      </c>
      <c r="AU161" s="523" t="e">
        <f t="shared" ref="AU161:BF166" si="254">INT(((($S$6)+(D$22/1000*$AT$7))*$C$21+$F$5)*$C$20)</f>
        <v>#REF!</v>
      </c>
      <c r="AV161" s="61" t="e">
        <f t="shared" si="254"/>
        <v>#REF!</v>
      </c>
      <c r="AW161" s="61" t="e">
        <f t="shared" si="254"/>
        <v>#REF!</v>
      </c>
      <c r="AX161" s="61" t="e">
        <f t="shared" si="254"/>
        <v>#REF!</v>
      </c>
      <c r="AY161" s="61" t="e">
        <f t="shared" si="254"/>
        <v>#REF!</v>
      </c>
      <c r="AZ161" s="61" t="e">
        <f t="shared" si="254"/>
        <v>#REF!</v>
      </c>
      <c r="BA161" s="61" t="e">
        <f t="shared" si="254"/>
        <v>#REF!</v>
      </c>
      <c r="BB161" s="61" t="e">
        <f t="shared" si="254"/>
        <v>#REF!</v>
      </c>
      <c r="BC161" s="61" t="e">
        <f t="shared" si="254"/>
        <v>#REF!</v>
      </c>
      <c r="BD161" s="61" t="e">
        <f t="shared" si="254"/>
        <v>#REF!</v>
      </c>
      <c r="BE161" s="61" t="e">
        <f t="shared" si="254"/>
        <v>#REF!</v>
      </c>
      <c r="BF161" s="61" t="e">
        <f t="shared" si="254"/>
        <v>#REF!</v>
      </c>
      <c r="BG161" s="62"/>
      <c r="BH161" s="61"/>
      <c r="BI161" s="61"/>
      <c r="BJ161" s="61"/>
      <c r="BK161" s="61"/>
      <c r="BL161" s="61"/>
      <c r="BM161" s="777"/>
      <c r="BN161" s="54"/>
    </row>
    <row r="162" spans="1:66" ht="17.25" thickBot="1">
      <c r="A162" s="54">
        <v>2750</v>
      </c>
      <c r="B162" s="802"/>
      <c r="C162" s="689">
        <v>3800</v>
      </c>
      <c r="D162" s="690" t="e">
        <f>INT(((($F$7+$AP$11)+(D$22/1000*BO65)+((D$22+100)*($C162+400)/1000000*$F$13))*$C$21+$F$5)*$C$20)</f>
        <v>#REF!</v>
      </c>
      <c r="E162" s="690" t="e">
        <f t="shared" ref="E162:Q162" si="255">INT(((($F$7+$AP$11)+(E$22/1000*BP65)+((E$22+100)*($C162+400)/1000000*$F$13))*$C$21+$F$5)*$C$20)</f>
        <v>#REF!</v>
      </c>
      <c r="F162" s="690" t="e">
        <f t="shared" si="255"/>
        <v>#REF!</v>
      </c>
      <c r="G162" s="690" t="e">
        <f t="shared" si="255"/>
        <v>#REF!</v>
      </c>
      <c r="H162" s="690" t="e">
        <f t="shared" si="255"/>
        <v>#REF!</v>
      </c>
      <c r="I162" s="690" t="e">
        <f t="shared" si="255"/>
        <v>#REF!</v>
      </c>
      <c r="J162" s="690" t="e">
        <f t="shared" si="255"/>
        <v>#REF!</v>
      </c>
      <c r="K162" s="690" t="e">
        <f t="shared" si="255"/>
        <v>#REF!</v>
      </c>
      <c r="L162" s="690" t="e">
        <f t="shared" si="255"/>
        <v>#REF!</v>
      </c>
      <c r="M162" s="690" t="e">
        <f t="shared" si="255"/>
        <v>#REF!</v>
      </c>
      <c r="N162" s="690" t="e">
        <f t="shared" si="255"/>
        <v>#REF!</v>
      </c>
      <c r="O162" s="691" t="e">
        <f t="shared" si="255"/>
        <v>#REF!</v>
      </c>
      <c r="P162" s="691" t="e">
        <f t="shared" si="255"/>
        <v>#REF!</v>
      </c>
      <c r="Q162" s="691" t="e">
        <f t="shared" si="255"/>
        <v>#REF!</v>
      </c>
      <c r="R162" s="720">
        <f t="shared" ref="R162:S162" si="256">R138</f>
        <v>4.7539999999999996</v>
      </c>
      <c r="S162" s="720">
        <f t="shared" si="256"/>
        <v>14.401999999999999</v>
      </c>
      <c r="AE162" s="716" t="s">
        <v>923</v>
      </c>
      <c r="AF162" s="710">
        <v>0.93</v>
      </c>
      <c r="AG162" s="1">
        <f t="shared" si="157"/>
        <v>1.6740000000000002</v>
      </c>
      <c r="AH162" s="720">
        <f t="shared" si="222"/>
        <v>1.6740000000000002</v>
      </c>
      <c r="AI162" s="725">
        <f>AG162-AG154</f>
        <v>0.97200000000000009</v>
      </c>
      <c r="AJ162" s="1" t="s">
        <v>886</v>
      </c>
      <c r="AS162" s="54"/>
      <c r="AT162" s="63">
        <v>1200</v>
      </c>
      <c r="AU162" s="64" t="e">
        <f t="shared" si="254"/>
        <v>#REF!</v>
      </c>
      <c r="AV162" s="65" t="e">
        <f t="shared" si="254"/>
        <v>#REF!</v>
      </c>
      <c r="AW162" s="65" t="e">
        <f t="shared" si="254"/>
        <v>#REF!</v>
      </c>
      <c r="AX162" s="65" t="e">
        <f t="shared" si="254"/>
        <v>#REF!</v>
      </c>
      <c r="AY162" s="65" t="e">
        <f t="shared" si="254"/>
        <v>#REF!</v>
      </c>
      <c r="AZ162" s="65" t="e">
        <f t="shared" si="254"/>
        <v>#REF!</v>
      </c>
      <c r="BA162" s="65" t="e">
        <f t="shared" si="254"/>
        <v>#REF!</v>
      </c>
      <c r="BB162" s="65" t="e">
        <f t="shared" si="254"/>
        <v>#REF!</v>
      </c>
      <c r="BC162" s="65" t="e">
        <f t="shared" si="254"/>
        <v>#REF!</v>
      </c>
      <c r="BD162" s="65" t="e">
        <f t="shared" si="254"/>
        <v>#REF!</v>
      </c>
      <c r="BE162" s="65" t="e">
        <f t="shared" si="254"/>
        <v>#REF!</v>
      </c>
      <c r="BF162" s="65" t="e">
        <f t="shared" si="254"/>
        <v>#REF!</v>
      </c>
      <c r="BG162" s="66"/>
      <c r="BH162" s="65"/>
      <c r="BI162" s="65"/>
      <c r="BJ162" s="65"/>
      <c r="BK162" s="65"/>
      <c r="BL162" s="65"/>
      <c r="BM162" s="67"/>
      <c r="BN162" s="54"/>
    </row>
    <row r="163" spans="1:66" ht="17.25" thickBot="1">
      <c r="A163" s="54">
        <v>3000</v>
      </c>
      <c r="B163" s="802"/>
      <c r="C163" s="692">
        <v>4000</v>
      </c>
      <c r="D163" s="285" t="e">
        <f>INT(((($F$7+$AP$11)+(D$22/1000*BO66)+((D$22+100)*($C163+400)/1000000*$F$13))*$C$21+$F$5)*$C$20)</f>
        <v>#REF!</v>
      </c>
      <c r="E163" s="285" t="e">
        <f t="shared" ref="E163:Q163" si="257">INT(((($F$7+$AP$11)+(E$22/1000*BP66)+((E$22+100)*($C163+400)/1000000*$F$13))*$C$21+$F$5)*$C$20)</f>
        <v>#REF!</v>
      </c>
      <c r="F163" s="285" t="e">
        <f t="shared" si="257"/>
        <v>#REF!</v>
      </c>
      <c r="G163" s="285" t="e">
        <f t="shared" si="257"/>
        <v>#REF!</v>
      </c>
      <c r="H163" s="285" t="e">
        <f t="shared" si="257"/>
        <v>#REF!</v>
      </c>
      <c r="I163" s="285" t="e">
        <f t="shared" si="257"/>
        <v>#REF!</v>
      </c>
      <c r="J163" s="285" t="e">
        <f t="shared" si="257"/>
        <v>#REF!</v>
      </c>
      <c r="K163" s="285" t="e">
        <f t="shared" si="257"/>
        <v>#REF!</v>
      </c>
      <c r="L163" s="285" t="e">
        <f t="shared" si="257"/>
        <v>#REF!</v>
      </c>
      <c r="M163" s="285" t="e">
        <f t="shared" si="257"/>
        <v>#REF!</v>
      </c>
      <c r="N163" s="285" t="e">
        <f t="shared" si="257"/>
        <v>#REF!</v>
      </c>
      <c r="O163" s="275" t="e">
        <f t="shared" si="257"/>
        <v>#REF!</v>
      </c>
      <c r="P163" s="275" t="e">
        <f t="shared" si="257"/>
        <v>#REF!</v>
      </c>
      <c r="Q163" s="275" t="e">
        <f t="shared" si="257"/>
        <v>#REF!</v>
      </c>
      <c r="AE163" s="716" t="s">
        <v>983</v>
      </c>
      <c r="AF163" s="744">
        <v>2.73</v>
      </c>
      <c r="AG163" s="1">
        <f t="shared" si="157"/>
        <v>4.9139999999999997</v>
      </c>
      <c r="AH163" s="720">
        <f t="shared" si="222"/>
        <v>4.9139999999999997</v>
      </c>
      <c r="AI163" s="725">
        <f>AG163-AG147</f>
        <v>3.1679999999999997</v>
      </c>
      <c r="AJ163" s="1" t="s">
        <v>871</v>
      </c>
      <c r="AS163" s="54"/>
      <c r="AT163" s="63">
        <v>1500</v>
      </c>
      <c r="AU163" s="64" t="e">
        <f t="shared" si="254"/>
        <v>#REF!</v>
      </c>
      <c r="AV163" s="65" t="e">
        <f t="shared" si="254"/>
        <v>#REF!</v>
      </c>
      <c r="AW163" s="65" t="e">
        <f t="shared" si="254"/>
        <v>#REF!</v>
      </c>
      <c r="AX163" s="65" t="e">
        <f t="shared" si="254"/>
        <v>#REF!</v>
      </c>
      <c r="AY163" s="65" t="e">
        <f t="shared" si="254"/>
        <v>#REF!</v>
      </c>
      <c r="AZ163" s="65" t="e">
        <f t="shared" si="254"/>
        <v>#REF!</v>
      </c>
      <c r="BA163" s="65" t="e">
        <f t="shared" si="254"/>
        <v>#REF!</v>
      </c>
      <c r="BB163" s="65" t="e">
        <f t="shared" si="254"/>
        <v>#REF!</v>
      </c>
      <c r="BC163" s="65" t="e">
        <f>INT(((($S$6)+(L$22/1000*$AT$7))*$C$21+$F$5)*$C$20)</f>
        <v>#REF!</v>
      </c>
      <c r="BD163" s="65" t="e">
        <f t="shared" si="254"/>
        <v>#REF!</v>
      </c>
      <c r="BE163" s="65" t="e">
        <f t="shared" si="254"/>
        <v>#REF!</v>
      </c>
      <c r="BF163" s="65" t="e">
        <f t="shared" si="254"/>
        <v>#REF!</v>
      </c>
      <c r="BG163" s="66"/>
      <c r="BH163" s="65"/>
      <c r="BI163" s="65"/>
      <c r="BJ163" s="65"/>
      <c r="BK163" s="65"/>
      <c r="BL163" s="65"/>
      <c r="BM163" s="67"/>
      <c r="BN163" s="54"/>
    </row>
    <row r="164" spans="1:66" ht="27.95" customHeight="1" thickBot="1">
      <c r="B164" s="79"/>
      <c r="C164" s="834" t="s">
        <v>925</v>
      </c>
      <c r="D164" s="835"/>
      <c r="E164" s="835"/>
      <c r="F164" s="835"/>
      <c r="G164" s="835"/>
      <c r="H164" s="836"/>
      <c r="I164" s="837" t="s">
        <v>90</v>
      </c>
      <c r="J164" s="838"/>
      <c r="K164" s="838"/>
      <c r="L164" s="839"/>
      <c r="M164" s="840" t="s">
        <v>91</v>
      </c>
      <c r="N164" s="841"/>
      <c r="O164" s="841"/>
      <c r="P164" s="841"/>
      <c r="Q164" s="842"/>
      <c r="AE164" s="716" t="s">
        <v>984</v>
      </c>
      <c r="AF164" s="745">
        <v>3.77</v>
      </c>
      <c r="AG164" s="1">
        <f t="shared" si="157"/>
        <v>6.7860000000000005</v>
      </c>
      <c r="AH164" s="720">
        <f t="shared" si="222"/>
        <v>6.7860000000000005</v>
      </c>
      <c r="AI164" s="725">
        <f t="shared" ref="AI164:AI170" si="258">AG164-AG148</f>
        <v>4.6620000000000008</v>
      </c>
      <c r="AJ164" s="1" t="s">
        <v>871</v>
      </c>
      <c r="AS164" s="54"/>
      <c r="AT164" s="63">
        <v>1800</v>
      </c>
      <c r="AU164" s="68" t="e">
        <f t="shared" si="254"/>
        <v>#REF!</v>
      </c>
      <c r="AV164" s="69" t="e">
        <f t="shared" si="254"/>
        <v>#REF!</v>
      </c>
      <c r="AW164" s="69" t="e">
        <f t="shared" si="254"/>
        <v>#REF!</v>
      </c>
      <c r="AX164" s="69" t="e">
        <f t="shared" si="254"/>
        <v>#REF!</v>
      </c>
      <c r="AY164" s="69" t="e">
        <f t="shared" si="254"/>
        <v>#REF!</v>
      </c>
      <c r="AZ164" s="69" t="e">
        <f t="shared" si="254"/>
        <v>#REF!</v>
      </c>
      <c r="BA164" s="69" t="e">
        <f t="shared" si="254"/>
        <v>#REF!</v>
      </c>
      <c r="BB164" s="69" t="e">
        <f>INT(((($S$6)+(K$22/1000*$AT$7))*$C$21+$F$5)*$C$20)</f>
        <v>#REF!</v>
      </c>
      <c r="BC164" s="69" t="e">
        <f t="shared" si="254"/>
        <v>#REF!</v>
      </c>
      <c r="BD164" s="69" t="e">
        <f t="shared" si="254"/>
        <v>#REF!</v>
      </c>
      <c r="BE164" s="69" t="e">
        <f t="shared" si="254"/>
        <v>#REF!</v>
      </c>
      <c r="BF164" s="69" t="e">
        <f t="shared" si="254"/>
        <v>#REF!</v>
      </c>
      <c r="BG164" s="66"/>
      <c r="BH164" s="69"/>
      <c r="BI164" s="69"/>
      <c r="BJ164" s="69"/>
      <c r="BK164" s="69"/>
      <c r="BL164" s="69"/>
      <c r="BM164" s="70"/>
      <c r="BN164" s="54"/>
    </row>
    <row r="165" spans="1:66" ht="16.5">
      <c r="AE165" s="716" t="s">
        <v>985</v>
      </c>
      <c r="AF165" s="745">
        <v>4.84</v>
      </c>
      <c r="AG165" s="1">
        <f t="shared" si="157"/>
        <v>8.7119999999999997</v>
      </c>
      <c r="AH165" s="720">
        <f t="shared" si="222"/>
        <v>8.7119999999999997</v>
      </c>
      <c r="AI165" s="725">
        <f t="shared" si="258"/>
        <v>5.742</v>
      </c>
      <c r="AJ165" s="1" t="s">
        <v>871</v>
      </c>
      <c r="AS165" s="54"/>
      <c r="AT165" s="60">
        <v>2100</v>
      </c>
      <c r="AU165" s="64" t="e">
        <f t="shared" si="254"/>
        <v>#REF!</v>
      </c>
      <c r="AV165" s="65" t="e">
        <f t="shared" si="254"/>
        <v>#REF!</v>
      </c>
      <c r="AW165" s="65" t="e">
        <f t="shared" si="254"/>
        <v>#REF!</v>
      </c>
      <c r="AX165" s="65" t="e">
        <f t="shared" si="254"/>
        <v>#REF!</v>
      </c>
      <c r="AY165" s="65" t="e">
        <f t="shared" si="254"/>
        <v>#REF!</v>
      </c>
      <c r="AZ165" s="65" t="e">
        <f t="shared" si="254"/>
        <v>#REF!</v>
      </c>
      <c r="BA165" s="65" t="e">
        <f t="shared" si="254"/>
        <v>#REF!</v>
      </c>
      <c r="BB165" s="65" t="e">
        <f t="shared" si="254"/>
        <v>#REF!</v>
      </c>
      <c r="BC165" s="65" t="e">
        <f t="shared" si="254"/>
        <v>#REF!</v>
      </c>
      <c r="BD165" s="65" t="e">
        <f t="shared" si="254"/>
        <v>#REF!</v>
      </c>
      <c r="BE165" s="65" t="e">
        <f t="shared" si="254"/>
        <v>#REF!</v>
      </c>
      <c r="BF165" s="65" t="e">
        <f t="shared" si="254"/>
        <v>#REF!</v>
      </c>
      <c r="BG165" s="71"/>
      <c r="BH165" s="65"/>
      <c r="BI165" s="65"/>
      <c r="BJ165" s="65"/>
      <c r="BK165" s="65"/>
      <c r="BL165" s="65"/>
      <c r="BM165" s="67"/>
      <c r="BN165" s="54"/>
    </row>
    <row r="166" spans="1:66" ht="17.25" thickBot="1">
      <c r="V166" s="2"/>
      <c r="AE166" s="716" t="s">
        <v>986</v>
      </c>
      <c r="AF166" s="745">
        <v>5.95</v>
      </c>
      <c r="AG166" s="1">
        <f t="shared" si="157"/>
        <v>10.71</v>
      </c>
      <c r="AH166" s="720">
        <f t="shared" si="222"/>
        <v>10.71</v>
      </c>
      <c r="AI166" s="725">
        <f t="shared" si="258"/>
        <v>7.7400000000000011</v>
      </c>
      <c r="AJ166" s="1" t="s">
        <v>871</v>
      </c>
      <c r="AS166" s="54"/>
      <c r="AT166" s="63">
        <v>2400</v>
      </c>
      <c r="AU166" s="64" t="e">
        <f t="shared" si="254"/>
        <v>#REF!</v>
      </c>
      <c r="AV166" s="65" t="e">
        <f t="shared" si="254"/>
        <v>#REF!</v>
      </c>
      <c r="AW166" s="65" t="e">
        <f t="shared" si="254"/>
        <v>#REF!</v>
      </c>
      <c r="AX166" s="65" t="e">
        <f t="shared" si="254"/>
        <v>#REF!</v>
      </c>
      <c r="AY166" s="65" t="e">
        <f t="shared" si="254"/>
        <v>#REF!</v>
      </c>
      <c r="AZ166" s="65" t="e">
        <f t="shared" si="254"/>
        <v>#REF!</v>
      </c>
      <c r="BA166" s="65" t="e">
        <f t="shared" si="254"/>
        <v>#REF!</v>
      </c>
      <c r="BB166" s="65" t="e">
        <f t="shared" si="254"/>
        <v>#REF!</v>
      </c>
      <c r="BC166" s="65" t="e">
        <f t="shared" si="254"/>
        <v>#REF!</v>
      </c>
      <c r="BD166" s="65" t="e">
        <f t="shared" si="254"/>
        <v>#REF!</v>
      </c>
      <c r="BE166" s="65" t="e">
        <f t="shared" si="254"/>
        <v>#REF!</v>
      </c>
      <c r="BF166" s="65" t="e">
        <f t="shared" si="254"/>
        <v>#REF!</v>
      </c>
      <c r="BG166" s="66"/>
      <c r="BH166" s="65"/>
      <c r="BI166" s="65"/>
      <c r="BJ166" s="65"/>
      <c r="BK166" s="65"/>
      <c r="BL166" s="65"/>
      <c r="BM166" s="67"/>
      <c r="BN166" s="54"/>
    </row>
    <row r="167" spans="1:66" ht="16.5">
      <c r="B167" s="52"/>
      <c r="C167" s="53"/>
      <c r="D167" s="844" t="s">
        <v>166</v>
      </c>
      <c r="E167" s="844"/>
      <c r="F167" s="844"/>
      <c r="G167" s="844"/>
      <c r="H167" s="844"/>
      <c r="I167" s="844"/>
      <c r="J167" s="844"/>
      <c r="K167" s="844"/>
      <c r="L167" s="844"/>
      <c r="M167" s="844"/>
      <c r="N167" s="844"/>
      <c r="O167" s="844"/>
      <c r="P167" s="844"/>
      <c r="Q167" s="844"/>
      <c r="R167" s="844"/>
      <c r="S167" s="844"/>
      <c r="AE167" s="716" t="s">
        <v>987</v>
      </c>
      <c r="AF167" s="745">
        <v>7.04</v>
      </c>
      <c r="AG167" s="1">
        <f t="shared" si="157"/>
        <v>12.672000000000001</v>
      </c>
      <c r="AH167" s="720">
        <f t="shared" si="222"/>
        <v>12.672000000000001</v>
      </c>
      <c r="AI167" s="725">
        <f t="shared" si="258"/>
        <v>9.3239999999999998</v>
      </c>
      <c r="AJ167" s="1" t="s">
        <v>871</v>
      </c>
      <c r="AS167" s="54"/>
      <c r="AT167" s="63">
        <v>2700</v>
      </c>
      <c r="AU167" s="64" t="e">
        <f t="shared" ref="AU167:AZ168" si="259">INT(((($S$6)+(D$22/1000*$AT$7))*$C$21+$F$5)*$C$20)</f>
        <v>#REF!</v>
      </c>
      <c r="AV167" s="65" t="e">
        <f t="shared" si="259"/>
        <v>#REF!</v>
      </c>
      <c r="AW167" s="65" t="e">
        <f t="shared" si="259"/>
        <v>#REF!</v>
      </c>
      <c r="AX167" s="65" t="e">
        <f t="shared" si="259"/>
        <v>#REF!</v>
      </c>
      <c r="AY167" s="65" t="e">
        <f t="shared" si="259"/>
        <v>#REF!</v>
      </c>
      <c r="AZ167" s="65" t="e">
        <f t="shared" si="259"/>
        <v>#REF!</v>
      </c>
      <c r="BA167" s="72" t="e">
        <f t="shared" ref="BA167:BD168" si="260">INT((((J$22/1000*$AT$7))*$C$21+$F$5)*$C$20)</f>
        <v>#REF!</v>
      </c>
      <c r="BB167" s="73" t="e">
        <f t="shared" si="260"/>
        <v>#REF!</v>
      </c>
      <c r="BC167" s="73" t="e">
        <f t="shared" si="260"/>
        <v>#REF!</v>
      </c>
      <c r="BD167" s="74" t="e">
        <f t="shared" si="260"/>
        <v>#REF!</v>
      </c>
      <c r="BE167" s="523"/>
      <c r="BF167" s="61"/>
      <c r="BG167" s="65"/>
      <c r="BH167" s="65"/>
      <c r="BI167" s="65"/>
      <c r="BJ167" s="65"/>
      <c r="BK167" s="65"/>
      <c r="BL167" s="65"/>
      <c r="BM167" s="67"/>
      <c r="BN167" s="54"/>
    </row>
    <row r="168" spans="1:66" ht="17.25" thickBot="1">
      <c r="B168" s="52" t="s">
        <v>78</v>
      </c>
      <c r="C168" s="53"/>
      <c r="D168" s="804" t="s">
        <v>79</v>
      </c>
      <c r="E168" s="804"/>
      <c r="F168" s="804"/>
      <c r="G168" s="804"/>
      <c r="H168" s="804"/>
      <c r="I168" s="804"/>
      <c r="J168" s="804"/>
      <c r="K168" s="804"/>
      <c r="L168" s="804"/>
      <c r="M168" s="804"/>
      <c r="N168" s="804"/>
      <c r="O168" s="804"/>
      <c r="P168" s="804"/>
      <c r="Q168" s="804"/>
      <c r="R168" s="843" t="s">
        <v>922</v>
      </c>
      <c r="S168" s="843"/>
      <c r="AE168" s="716" t="s">
        <v>988</v>
      </c>
      <c r="AF168" s="745">
        <v>8.1</v>
      </c>
      <c r="AG168" s="1">
        <f t="shared" si="157"/>
        <v>14.58</v>
      </c>
      <c r="AH168" s="720">
        <f t="shared" si="222"/>
        <v>14.58</v>
      </c>
      <c r="AI168" s="725">
        <f t="shared" si="258"/>
        <v>10.836</v>
      </c>
      <c r="AJ168" s="1" t="s">
        <v>871</v>
      </c>
      <c r="AS168" s="54"/>
      <c r="AT168" s="63">
        <v>3000</v>
      </c>
      <c r="AU168" s="75" t="e">
        <f t="shared" si="259"/>
        <v>#REF!</v>
      </c>
      <c r="AV168" s="76" t="e">
        <f t="shared" si="259"/>
        <v>#REF!</v>
      </c>
      <c r="AW168" s="76" t="e">
        <f t="shared" si="259"/>
        <v>#REF!</v>
      </c>
      <c r="AX168" s="76" t="e">
        <f t="shared" si="259"/>
        <v>#REF!</v>
      </c>
      <c r="AY168" s="76" t="e">
        <f t="shared" si="259"/>
        <v>#REF!</v>
      </c>
      <c r="AZ168" s="76" t="e">
        <f t="shared" si="259"/>
        <v>#REF!</v>
      </c>
      <c r="BA168" s="77" t="e">
        <f t="shared" si="260"/>
        <v>#REF!</v>
      </c>
      <c r="BB168" s="76" t="e">
        <f t="shared" si="260"/>
        <v>#REF!</v>
      </c>
      <c r="BC168" s="76" t="e">
        <f t="shared" si="260"/>
        <v>#REF!</v>
      </c>
      <c r="BD168" s="78" t="e">
        <f t="shared" si="260"/>
        <v>#REF!</v>
      </c>
      <c r="BE168" s="75"/>
      <c r="BF168" s="76"/>
      <c r="BG168" s="76"/>
      <c r="BH168" s="76"/>
      <c r="BI168" s="76"/>
      <c r="BJ168" s="76"/>
      <c r="BK168" s="76"/>
      <c r="BL168" s="76"/>
      <c r="BM168" s="78"/>
      <c r="BN168" s="54"/>
    </row>
    <row r="169" spans="1:66" ht="16.5">
      <c r="B169" s="54"/>
      <c r="C169" s="55"/>
      <c r="D169" s="189">
        <v>600</v>
      </c>
      <c r="E169" s="189">
        <v>800</v>
      </c>
      <c r="F169" s="189">
        <v>1000</v>
      </c>
      <c r="G169" s="189">
        <v>1200</v>
      </c>
      <c r="H169" s="189">
        <v>1400</v>
      </c>
      <c r="I169" s="189">
        <v>1600</v>
      </c>
      <c r="J169" s="189">
        <v>1800</v>
      </c>
      <c r="K169" s="189">
        <v>2000</v>
      </c>
      <c r="L169" s="189">
        <v>2200</v>
      </c>
      <c r="M169" s="262">
        <v>2400</v>
      </c>
      <c r="N169" s="262">
        <v>2600</v>
      </c>
      <c r="O169" s="262">
        <v>2800</v>
      </c>
      <c r="P169" s="262">
        <v>3000</v>
      </c>
      <c r="Q169" s="263">
        <v>3200</v>
      </c>
      <c r="R169" s="767" t="s">
        <v>919</v>
      </c>
      <c r="S169" s="767" t="s">
        <v>827</v>
      </c>
      <c r="AE169" s="716" t="s">
        <v>989</v>
      </c>
      <c r="AF169" s="743">
        <v>9.6999999999999993</v>
      </c>
      <c r="AG169" s="1">
        <f t="shared" ref="AG169:AG170" si="261">AF169*$AV$1</f>
        <v>17.46</v>
      </c>
      <c r="AH169" s="720">
        <f t="shared" si="222"/>
        <v>17.46</v>
      </c>
      <c r="AI169" s="725">
        <f t="shared" si="258"/>
        <v>13.356000000000002</v>
      </c>
      <c r="AJ169" s="1" t="s">
        <v>871</v>
      </c>
      <c r="AS169" s="54"/>
      <c r="AT169" s="91"/>
      <c r="AU169" s="94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54"/>
      <c r="BI169" s="54"/>
      <c r="BJ169" s="54"/>
      <c r="BK169" s="54"/>
      <c r="BL169" s="54"/>
      <c r="BM169" s="96"/>
      <c r="BN169" s="97"/>
    </row>
    <row r="170" spans="1:66" ht="16.5">
      <c r="A170" s="54">
        <v>500</v>
      </c>
      <c r="B170" s="802" t="s">
        <v>82</v>
      </c>
      <c r="C170" s="184">
        <v>600</v>
      </c>
      <c r="D170" s="276" t="e">
        <f>INT(((($F$7+$AP$2)+(D$22/1000*BO49)+((D$22+100)*($C170+400)/1000000*$F$14))*$C$21+$F$5)*$C$20)</f>
        <v>#REF!</v>
      </c>
      <c r="E170" s="276" t="e">
        <f t="shared" ref="E170:Q170" si="262">INT(((($F$7+$AP$2)+(E$22/1000*BP49)+((E$22+100)*($C170+400)/1000000*$F$14))*$C$21+$F$5)*$C$20)</f>
        <v>#REF!</v>
      </c>
      <c r="F170" s="276" t="e">
        <f t="shared" si="262"/>
        <v>#REF!</v>
      </c>
      <c r="G170" s="276" t="e">
        <f t="shared" si="262"/>
        <v>#REF!</v>
      </c>
      <c r="H170" s="276" t="e">
        <f t="shared" si="262"/>
        <v>#REF!</v>
      </c>
      <c r="I170" s="276" t="e">
        <f t="shared" si="262"/>
        <v>#REF!</v>
      </c>
      <c r="J170" s="276" t="e">
        <f t="shared" si="262"/>
        <v>#REF!</v>
      </c>
      <c r="K170" s="276" t="e">
        <f t="shared" si="262"/>
        <v>#REF!</v>
      </c>
      <c r="L170" s="276" t="e">
        <f t="shared" si="262"/>
        <v>#REF!</v>
      </c>
      <c r="M170" s="285" t="e">
        <f t="shared" si="262"/>
        <v>#REF!</v>
      </c>
      <c r="N170" s="285" t="e">
        <f t="shared" si="262"/>
        <v>#REF!</v>
      </c>
      <c r="O170" s="285" t="e">
        <f t="shared" si="262"/>
        <v>#REF!</v>
      </c>
      <c r="P170" s="275" t="e">
        <f t="shared" si="262"/>
        <v>#REF!</v>
      </c>
      <c r="Q170" s="275" t="e">
        <f t="shared" si="262"/>
        <v>#REF!</v>
      </c>
      <c r="R170" s="720">
        <f>R23</f>
        <v>0.96264000000000027</v>
      </c>
      <c r="S170" s="720">
        <f>S23</f>
        <v>3.4106400000000003</v>
      </c>
      <c r="AE170" s="716" t="s">
        <v>924</v>
      </c>
      <c r="AF170" s="1">
        <v>2.59</v>
      </c>
      <c r="AG170" s="1">
        <f t="shared" si="261"/>
        <v>4.6619999999999999</v>
      </c>
      <c r="AH170" s="720">
        <f t="shared" si="222"/>
        <v>4.6619999999999999</v>
      </c>
      <c r="AI170" s="725">
        <f t="shared" si="258"/>
        <v>3.96</v>
      </c>
      <c r="AJ170" s="1" t="s">
        <v>886</v>
      </c>
      <c r="AS170" s="54"/>
      <c r="AY170" s="1" t="s">
        <v>127</v>
      </c>
      <c r="BN170" s="97"/>
    </row>
    <row r="171" spans="1:66" ht="16.5">
      <c r="A171" s="54">
        <v>500</v>
      </c>
      <c r="B171" s="802"/>
      <c r="C171" s="184">
        <v>800</v>
      </c>
      <c r="D171" s="276" t="e">
        <f t="shared" ref="D171" si="263">INT(((($F$7+$AP$2)+(D$22/1000*BO50)+((D$22+100)*($C171+400)/1000000*$F$14))*$C$21+$F$5)*$C$20)</f>
        <v>#REF!</v>
      </c>
      <c r="E171" s="276" t="e">
        <f t="shared" ref="E171" si="264">INT(((($F$7+$AP$2)+(E$22/1000*BP50)+((E$22+100)*($C171+400)/1000000*$F$14))*$C$21+$F$5)*$C$20)</f>
        <v>#REF!</v>
      </c>
      <c r="F171" s="276" t="e">
        <f t="shared" ref="F171" si="265">INT(((($F$7+$AP$2)+(F$22/1000*BQ50)+((F$22+100)*($C171+400)/1000000*$F$14))*$C$21+$F$5)*$C$20)</f>
        <v>#REF!</v>
      </c>
      <c r="G171" s="276" t="e">
        <f t="shared" ref="G171" si="266">INT(((($F$7+$AP$2)+(G$22/1000*BR50)+((G$22+100)*($C171+400)/1000000*$F$14))*$C$21+$F$5)*$C$20)</f>
        <v>#REF!</v>
      </c>
      <c r="H171" s="276" t="e">
        <f t="shared" ref="H171" si="267">INT(((($F$7+$AP$2)+(H$22/1000*BS50)+((H$22+100)*($C171+400)/1000000*$F$14))*$C$21+$F$5)*$C$20)</f>
        <v>#REF!</v>
      </c>
      <c r="I171" s="276" t="e">
        <f t="shared" ref="I171" si="268">INT(((($F$7+$AP$2)+(I$22/1000*BT50)+((I$22+100)*($C171+400)/1000000*$F$14))*$C$21+$F$5)*$C$20)</f>
        <v>#REF!</v>
      </c>
      <c r="J171" s="276" t="e">
        <f t="shared" ref="J171" si="269">INT(((($F$7+$AP$2)+(J$22/1000*BU50)+((J$22+100)*($C171+400)/1000000*$F$14))*$C$21+$F$5)*$C$20)</f>
        <v>#REF!</v>
      </c>
      <c r="K171" s="276" t="e">
        <f t="shared" ref="K171" si="270">INT(((($F$7+$AP$2)+(K$22/1000*BV50)+((K$22+100)*($C171+400)/1000000*$F$14))*$C$21+$F$5)*$C$20)</f>
        <v>#REF!</v>
      </c>
      <c r="L171" s="276" t="e">
        <f t="shared" ref="L171" si="271">INT(((($F$7+$AP$2)+(L$22/1000*BW50)+((L$22+100)*($C171+400)/1000000*$F$14))*$C$21+$F$5)*$C$20)</f>
        <v>#REF!</v>
      </c>
      <c r="M171" s="285" t="e">
        <f t="shared" ref="M171" si="272">INT(((($F$7+$AP$2)+(M$22/1000*BX50)+((M$22+100)*($C171+400)/1000000*$F$14))*$C$21+$F$5)*$C$20)</f>
        <v>#REF!</v>
      </c>
      <c r="N171" s="285" t="e">
        <f t="shared" ref="N171" si="273">INT(((($F$7+$AP$2)+(N$22/1000*BY50)+((N$22+100)*($C171+400)/1000000*$F$14))*$C$21+$F$5)*$C$20)</f>
        <v>#REF!</v>
      </c>
      <c r="O171" s="285" t="e">
        <f t="shared" ref="O171" si="274">INT(((($F$7+$AP$2)+(O$22/1000*BZ50)+((O$22+100)*($C171+400)/1000000*$F$14))*$C$21+$F$5)*$C$20)</f>
        <v>#REF!</v>
      </c>
      <c r="P171" s="275" t="e">
        <f t="shared" ref="P171" si="275">INT(((($F$7+$AP$2)+(P$22/1000*CA50)+((P$22+100)*($C171+400)/1000000*$F$14))*$C$21+$F$5)*$C$20)</f>
        <v>#REF!</v>
      </c>
      <c r="Q171" s="275" t="e">
        <f t="shared" ref="Q171" si="276">INT(((($F$7+$AP$2)+(Q$22/1000*CB50)+((Q$22+100)*($C171+400)/1000000*$F$14))*$C$21+$F$5)*$C$20)</f>
        <v>#REF!</v>
      </c>
      <c r="R171" s="720">
        <f t="shared" ref="R171:S171" si="277">R24</f>
        <v>0.96264000000000027</v>
      </c>
      <c r="S171" s="720">
        <f t="shared" si="277"/>
        <v>3.4106400000000003</v>
      </c>
      <c r="AS171" s="54"/>
      <c r="AT171" s="55"/>
      <c r="AU171" s="56">
        <v>600</v>
      </c>
      <c r="AV171" s="57">
        <v>750</v>
      </c>
      <c r="AW171" s="56">
        <v>900</v>
      </c>
      <c r="AX171" s="57">
        <v>1050</v>
      </c>
      <c r="AY171" s="56">
        <v>1200</v>
      </c>
      <c r="AZ171" s="57">
        <v>1350</v>
      </c>
      <c r="BA171" s="56">
        <v>1500</v>
      </c>
      <c r="BB171" s="57">
        <v>1650</v>
      </c>
      <c r="BC171" s="56">
        <v>1800</v>
      </c>
      <c r="BD171" s="57">
        <v>1950</v>
      </c>
      <c r="BE171" s="56">
        <v>2100</v>
      </c>
      <c r="BF171" s="58">
        <v>2250</v>
      </c>
      <c r="BG171" s="59">
        <v>2400</v>
      </c>
      <c r="BH171" s="57">
        <v>2550</v>
      </c>
      <c r="BI171" s="56">
        <v>2700</v>
      </c>
      <c r="BJ171" s="57">
        <v>2850</v>
      </c>
      <c r="BK171" s="56">
        <v>3000</v>
      </c>
      <c r="BL171" s="57">
        <v>3150</v>
      </c>
      <c r="BM171" s="57">
        <v>3200</v>
      </c>
      <c r="BN171" s="97"/>
    </row>
    <row r="172" spans="1:66" ht="16.5">
      <c r="A172" s="54">
        <v>750</v>
      </c>
      <c r="B172" s="802"/>
      <c r="C172" s="184">
        <v>1000</v>
      </c>
      <c r="D172" s="276" t="e">
        <f>INT(((($F$7+$AP$3)+(D$22/1000*BO51)+((D$22+100)*($C172+400)/1000000*$F$14))*$C$21+$F$5)*$C$20)</f>
        <v>#REF!</v>
      </c>
      <c r="E172" s="276" t="e">
        <f t="shared" ref="E172:Q172" si="278">INT(((($F$7+$AP$3)+(E$22/1000*BP51)+((E$22+100)*($C172+400)/1000000*$F$14))*$C$21+$F$5)*$C$20)</f>
        <v>#REF!</v>
      </c>
      <c r="F172" s="276" t="e">
        <f t="shared" si="278"/>
        <v>#REF!</v>
      </c>
      <c r="G172" s="276" t="e">
        <f t="shared" si="278"/>
        <v>#REF!</v>
      </c>
      <c r="H172" s="276" t="e">
        <f t="shared" si="278"/>
        <v>#REF!</v>
      </c>
      <c r="I172" s="276" t="e">
        <f t="shared" si="278"/>
        <v>#REF!</v>
      </c>
      <c r="J172" s="276" t="e">
        <f t="shared" si="278"/>
        <v>#REF!</v>
      </c>
      <c r="K172" s="276" t="e">
        <f t="shared" si="278"/>
        <v>#REF!</v>
      </c>
      <c r="L172" s="276" t="e">
        <f t="shared" si="278"/>
        <v>#REF!</v>
      </c>
      <c r="M172" s="285" t="e">
        <f t="shared" si="278"/>
        <v>#REF!</v>
      </c>
      <c r="N172" s="285" t="e">
        <f t="shared" si="278"/>
        <v>#REF!</v>
      </c>
      <c r="O172" s="285" t="e">
        <f t="shared" si="278"/>
        <v>#REF!</v>
      </c>
      <c r="P172" s="774" t="e">
        <f t="shared" si="278"/>
        <v>#REF!</v>
      </c>
      <c r="Q172" s="774" t="e">
        <f t="shared" si="278"/>
        <v>#REF!</v>
      </c>
      <c r="R172" s="720">
        <f t="shared" ref="R172:S172" si="279">R25</f>
        <v>1.2614400000000001</v>
      </c>
      <c r="S172" s="720">
        <f t="shared" si="279"/>
        <v>4.9694400000000005</v>
      </c>
      <c r="AS172" s="54"/>
      <c r="AT172" s="60">
        <v>900</v>
      </c>
      <c r="AU172" s="109" t="e">
        <f t="shared" ref="AU172:BM172" si="280">INT(((($AI$15)+(D$22/1000*$AT$7))*$C$21+$F$5)*$C$20)</f>
        <v>#REF!</v>
      </c>
      <c r="AV172" s="109" t="e">
        <f t="shared" si="280"/>
        <v>#REF!</v>
      </c>
      <c r="AW172" s="109" t="e">
        <f t="shared" si="280"/>
        <v>#REF!</v>
      </c>
      <c r="AX172" s="109" t="e">
        <f t="shared" si="280"/>
        <v>#REF!</v>
      </c>
      <c r="AY172" s="109" t="e">
        <f t="shared" si="280"/>
        <v>#REF!</v>
      </c>
      <c r="AZ172" s="109" t="e">
        <f t="shared" si="280"/>
        <v>#REF!</v>
      </c>
      <c r="BA172" s="109" t="e">
        <f t="shared" si="280"/>
        <v>#REF!</v>
      </c>
      <c r="BB172" s="109" t="e">
        <f t="shared" si="280"/>
        <v>#REF!</v>
      </c>
      <c r="BC172" s="109" t="e">
        <f t="shared" si="280"/>
        <v>#REF!</v>
      </c>
      <c r="BD172" s="109" t="e">
        <f t="shared" si="280"/>
        <v>#REF!</v>
      </c>
      <c r="BE172" s="109" t="e">
        <f t="shared" si="280"/>
        <v>#REF!</v>
      </c>
      <c r="BF172" s="109" t="e">
        <f t="shared" si="280"/>
        <v>#REF!</v>
      </c>
      <c r="BG172" s="109" t="e">
        <f t="shared" si="280"/>
        <v>#REF!</v>
      </c>
      <c r="BH172" s="109" t="e">
        <f t="shared" si="280"/>
        <v>#REF!</v>
      </c>
      <c r="BI172" s="109" t="e">
        <f t="shared" si="280"/>
        <v>#VALUE!</v>
      </c>
      <c r="BJ172" s="109" t="e">
        <f t="shared" si="280"/>
        <v>#VALUE!</v>
      </c>
      <c r="BK172" s="109" t="e">
        <f t="shared" si="280"/>
        <v>#REF!</v>
      </c>
      <c r="BL172" s="109" t="e">
        <f t="shared" si="280"/>
        <v>#REF!</v>
      </c>
      <c r="BM172" s="109" t="e">
        <f t="shared" si="280"/>
        <v>#REF!</v>
      </c>
      <c r="BN172" s="97"/>
    </row>
    <row r="173" spans="1:66" ht="16.5">
      <c r="A173" s="54">
        <v>1000</v>
      </c>
      <c r="B173" s="802"/>
      <c r="C173" s="184">
        <v>1200</v>
      </c>
      <c r="D173" s="276" t="e">
        <f>INT(((($F$7+$AP$4)+(D$22/1000*BO52)+((D$22+100)*($C173+400)/1000000*$F$14))*$C$21+$F$5)*$C$20)</f>
        <v>#REF!</v>
      </c>
      <c r="E173" s="276" t="e">
        <f t="shared" ref="E173:Q173" si="281">INT(((($F$7+$AP$4)+(E$22/1000*BP52)+((E$22+100)*($C173+400)/1000000*$F$14))*$C$21+$F$5)*$C$20)</f>
        <v>#REF!</v>
      </c>
      <c r="F173" s="276" t="e">
        <f t="shared" si="281"/>
        <v>#REF!</v>
      </c>
      <c r="G173" s="276" t="e">
        <f t="shared" si="281"/>
        <v>#REF!</v>
      </c>
      <c r="H173" s="276" t="e">
        <f t="shared" si="281"/>
        <v>#REF!</v>
      </c>
      <c r="I173" s="276" t="e">
        <f t="shared" si="281"/>
        <v>#REF!</v>
      </c>
      <c r="J173" s="276" t="e">
        <f t="shared" si="281"/>
        <v>#REF!</v>
      </c>
      <c r="K173" s="276" t="e">
        <f t="shared" si="281"/>
        <v>#REF!</v>
      </c>
      <c r="L173" s="276" t="e">
        <f t="shared" si="281"/>
        <v>#REF!</v>
      </c>
      <c r="M173" s="285" t="e">
        <f t="shared" si="281"/>
        <v>#REF!</v>
      </c>
      <c r="N173" s="285" t="e">
        <f t="shared" si="281"/>
        <v>#REF!</v>
      </c>
      <c r="O173" s="285" t="e">
        <f t="shared" si="281"/>
        <v>#REF!</v>
      </c>
      <c r="P173" s="774" t="e">
        <f t="shared" si="281"/>
        <v>#REF!</v>
      </c>
      <c r="Q173" s="774" t="e">
        <f t="shared" si="281"/>
        <v>#REF!</v>
      </c>
      <c r="R173" s="720">
        <f t="shared" ref="R173:S173" si="282">R26</f>
        <v>1.3150800000000002</v>
      </c>
      <c r="S173" s="720">
        <f t="shared" si="282"/>
        <v>6.1750800000000003</v>
      </c>
      <c r="AS173" s="54"/>
      <c r="AT173" s="91"/>
      <c r="AU173" s="94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54"/>
      <c r="BI173" s="54"/>
      <c r="BJ173" s="54"/>
      <c r="BK173" s="54"/>
      <c r="BL173" s="54"/>
      <c r="BM173" s="54"/>
      <c r="BN173" s="54"/>
    </row>
    <row r="174" spans="1:66" ht="16.5">
      <c r="A174" s="54">
        <v>1000</v>
      </c>
      <c r="B174" s="802"/>
      <c r="C174" s="184">
        <v>1400</v>
      </c>
      <c r="D174" s="276" t="e">
        <f>INT(((($F$7+$AP$4)+(D$22/1000*BO53)+((D$22+100)*($C174+400)/1000000*$F$14))*$C$21+$F$5)*$C$20)</f>
        <v>#REF!</v>
      </c>
      <c r="E174" s="276" t="e">
        <f t="shared" ref="E174:Q174" si="283">INT(((($F$7+$AP$4)+(E$22/1000*BP53)+((E$22+100)*($C174+400)/1000000*$F$14))*$C$21+$F$5)*$C$20)</f>
        <v>#REF!</v>
      </c>
      <c r="F174" s="276" t="e">
        <f t="shared" si="283"/>
        <v>#REF!</v>
      </c>
      <c r="G174" s="276" t="e">
        <f t="shared" si="283"/>
        <v>#REF!</v>
      </c>
      <c r="H174" s="276" t="e">
        <f t="shared" si="283"/>
        <v>#REF!</v>
      </c>
      <c r="I174" s="276" t="e">
        <f t="shared" si="283"/>
        <v>#REF!</v>
      </c>
      <c r="J174" s="276" t="e">
        <f t="shared" si="283"/>
        <v>#REF!</v>
      </c>
      <c r="K174" s="276" t="e">
        <f t="shared" si="283"/>
        <v>#REF!</v>
      </c>
      <c r="L174" s="276" t="e">
        <f t="shared" si="283"/>
        <v>#REF!</v>
      </c>
      <c r="M174" s="285" t="e">
        <f t="shared" si="283"/>
        <v>#REF!</v>
      </c>
      <c r="N174" s="285" t="e">
        <f t="shared" si="283"/>
        <v>#REF!</v>
      </c>
      <c r="O174" s="285" t="e">
        <f t="shared" si="283"/>
        <v>#REF!</v>
      </c>
      <c r="P174" s="774" t="e">
        <f t="shared" si="283"/>
        <v>#REF!</v>
      </c>
      <c r="Q174" s="774" t="e">
        <f t="shared" si="283"/>
        <v>#REF!</v>
      </c>
      <c r="R174" s="720">
        <f t="shared" ref="R174:S174" si="284">R27</f>
        <v>1.3150800000000002</v>
      </c>
      <c r="S174" s="720">
        <f t="shared" si="284"/>
        <v>6.1750800000000003</v>
      </c>
      <c r="AS174" s="54"/>
      <c r="AT174" s="91"/>
      <c r="AU174" s="94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54"/>
      <c r="BI174" s="54"/>
      <c r="BJ174" s="54"/>
      <c r="BK174" s="54"/>
      <c r="BL174" s="54"/>
      <c r="BM174" s="54"/>
      <c r="BN174" s="54"/>
    </row>
    <row r="175" spans="1:66" ht="16.5">
      <c r="A175" s="54">
        <v>1250</v>
      </c>
      <c r="B175" s="802"/>
      <c r="C175" s="184">
        <v>1600</v>
      </c>
      <c r="D175" s="276" t="e">
        <f>INT(((($F$7+$AP$5)+(D$22/1000*BO54)+((D$22+100)*($C175+400)/1000000*$F$14))*$C$21+$F$5)*$C$20)</f>
        <v>#REF!</v>
      </c>
      <c r="E175" s="276" t="e">
        <f t="shared" ref="E175:Q175" si="285">INT(((($F$7+$AP$5)+(E$22/1000*BP54)+((E$22+100)*($C175+400)/1000000*$F$14))*$C$21+$F$5)*$C$20)</f>
        <v>#REF!</v>
      </c>
      <c r="F175" s="276" t="e">
        <f t="shared" si="285"/>
        <v>#REF!</v>
      </c>
      <c r="G175" s="276" t="e">
        <f t="shared" si="285"/>
        <v>#REF!</v>
      </c>
      <c r="H175" s="276" t="e">
        <f t="shared" si="285"/>
        <v>#REF!</v>
      </c>
      <c r="I175" s="276" t="e">
        <f t="shared" si="285"/>
        <v>#REF!</v>
      </c>
      <c r="J175" s="276" t="e">
        <f t="shared" si="285"/>
        <v>#REF!</v>
      </c>
      <c r="K175" s="276" t="e">
        <f t="shared" si="285"/>
        <v>#REF!</v>
      </c>
      <c r="L175" s="285" t="e">
        <f t="shared" si="285"/>
        <v>#REF!</v>
      </c>
      <c r="M175" s="285" t="e">
        <f t="shared" si="285"/>
        <v>#REF!</v>
      </c>
      <c r="N175" s="285" t="e">
        <f t="shared" si="285"/>
        <v>#REF!</v>
      </c>
      <c r="O175" s="285" t="e">
        <f t="shared" si="285"/>
        <v>#REF!</v>
      </c>
      <c r="P175" s="774" t="e">
        <f t="shared" si="285"/>
        <v>#REF!</v>
      </c>
      <c r="Q175" s="774" t="e">
        <f t="shared" si="285"/>
        <v>#REF!</v>
      </c>
      <c r="R175" s="720">
        <f t="shared" ref="R175:S175" si="286">R28</f>
        <v>2.1430800000000003</v>
      </c>
      <c r="S175" s="720">
        <f t="shared" si="286"/>
        <v>8.1730800000000006</v>
      </c>
      <c r="AS175" s="54"/>
      <c r="AT175" s="199" t="s">
        <v>132</v>
      </c>
      <c r="AU175" s="110"/>
      <c r="AV175" s="95"/>
      <c r="AW175" s="199">
        <v>2</v>
      </c>
      <c r="AX175" s="199" t="s">
        <v>133</v>
      </c>
      <c r="AY175" s="110"/>
      <c r="AZ175" s="95"/>
      <c r="BA175" s="199">
        <v>3</v>
      </c>
      <c r="BB175" s="199" t="s">
        <v>134</v>
      </c>
      <c r="BD175" s="110"/>
      <c r="BE175" s="199">
        <v>4</v>
      </c>
      <c r="BF175" s="199" t="s">
        <v>135</v>
      </c>
      <c r="BG175" s="110"/>
      <c r="BI175" s="54"/>
      <c r="BJ175" s="199">
        <v>5</v>
      </c>
      <c r="BK175" s="199" t="s">
        <v>136</v>
      </c>
      <c r="BL175" s="54"/>
      <c r="BM175" s="54"/>
      <c r="BN175" s="54"/>
    </row>
    <row r="176" spans="1:66" ht="16.5">
      <c r="A176" s="54">
        <v>1250</v>
      </c>
      <c r="B176" s="802"/>
      <c r="C176" s="184">
        <v>1800</v>
      </c>
      <c r="D176" s="276" t="e">
        <f>INT(((($F$7+$AP$5)+(D$22/1000*BO55)+((D$22+100)*($C176+400)/1000000*$F$14))*$C$21+$F$5)*$C$20)</f>
        <v>#REF!</v>
      </c>
      <c r="E176" s="276" t="e">
        <f t="shared" ref="E176:Q176" si="287">INT(((($F$7+$AP$5)+(E$22/1000*BP55)+((E$22+100)*($C176+400)/1000000*$F$14))*$C$21+$F$5)*$C$20)</f>
        <v>#REF!</v>
      </c>
      <c r="F176" s="276" t="e">
        <f t="shared" si="287"/>
        <v>#REF!</v>
      </c>
      <c r="G176" s="276" t="e">
        <f t="shared" si="287"/>
        <v>#REF!</v>
      </c>
      <c r="H176" s="276" t="e">
        <f t="shared" si="287"/>
        <v>#REF!</v>
      </c>
      <c r="I176" s="276" t="e">
        <f t="shared" si="287"/>
        <v>#REF!</v>
      </c>
      <c r="J176" s="276" t="e">
        <f t="shared" si="287"/>
        <v>#REF!</v>
      </c>
      <c r="K176" s="276" t="e">
        <f t="shared" si="287"/>
        <v>#REF!</v>
      </c>
      <c r="L176" s="285" t="e">
        <f t="shared" si="287"/>
        <v>#REF!</v>
      </c>
      <c r="M176" s="285" t="e">
        <f t="shared" si="287"/>
        <v>#REF!</v>
      </c>
      <c r="N176" s="285" t="e">
        <f t="shared" si="287"/>
        <v>#REF!</v>
      </c>
      <c r="O176" s="285" t="e">
        <f t="shared" si="287"/>
        <v>#REF!</v>
      </c>
      <c r="P176" s="774" t="e">
        <f t="shared" si="287"/>
        <v>#REF!</v>
      </c>
      <c r="Q176" s="774" t="e">
        <f t="shared" si="287"/>
        <v>#REF!</v>
      </c>
      <c r="R176" s="720">
        <f t="shared" ref="R176:S176" si="288">R29</f>
        <v>2.1430800000000003</v>
      </c>
      <c r="S176" s="720">
        <f t="shared" si="288"/>
        <v>8.1730800000000006</v>
      </c>
      <c r="AS176" s="54"/>
      <c r="AT176" s="199" t="s">
        <v>137</v>
      </c>
      <c r="AU176" s="110"/>
      <c r="AV176" s="95"/>
      <c r="AW176" s="110"/>
      <c r="AX176" s="199" t="s">
        <v>138</v>
      </c>
      <c r="AY176" s="110"/>
      <c r="AZ176" s="95"/>
      <c r="BA176" s="110"/>
      <c r="BB176" s="199" t="s">
        <v>139</v>
      </c>
      <c r="BD176" s="110"/>
      <c r="BE176" s="110"/>
      <c r="BF176" s="199" t="s">
        <v>140</v>
      </c>
      <c r="BG176"/>
      <c r="BI176" s="54"/>
      <c r="BJ176" s="110"/>
      <c r="BK176" s="199" t="s">
        <v>141</v>
      </c>
      <c r="BL176" s="54"/>
      <c r="BM176" s="54"/>
      <c r="BN176" s="54"/>
    </row>
    <row r="177" spans="1:66" ht="16.5">
      <c r="A177" s="54">
        <v>1500</v>
      </c>
      <c r="B177" s="802"/>
      <c r="C177" s="184">
        <v>2000</v>
      </c>
      <c r="D177" s="276" t="e">
        <f>INT(((($F$7+$AP$6)+(D$22/1000*BO56)+((D$22+100)*($C177+400)/1000000*$F$14))*$C$21+$F$5)*$C$20)</f>
        <v>#REF!</v>
      </c>
      <c r="E177" s="276" t="e">
        <f t="shared" ref="E177:Q177" si="289">INT(((($F$7+$AP$6)+(E$22/1000*BP56)+((E$22+100)*($C177+400)/1000000*$F$14))*$C$21+$F$5)*$C$20)</f>
        <v>#REF!</v>
      </c>
      <c r="F177" s="276" t="e">
        <f t="shared" si="289"/>
        <v>#REF!</v>
      </c>
      <c r="G177" s="276" t="e">
        <f t="shared" si="289"/>
        <v>#REF!</v>
      </c>
      <c r="H177" s="276" t="e">
        <f t="shared" si="289"/>
        <v>#REF!</v>
      </c>
      <c r="I177" s="276" t="e">
        <f t="shared" si="289"/>
        <v>#REF!</v>
      </c>
      <c r="J177" s="276" t="e">
        <f t="shared" si="289"/>
        <v>#REF!</v>
      </c>
      <c r="K177" s="276" t="e">
        <f t="shared" si="289"/>
        <v>#REF!</v>
      </c>
      <c r="L177" s="285" t="e">
        <f t="shared" si="289"/>
        <v>#REF!</v>
      </c>
      <c r="M177" s="285" t="e">
        <f t="shared" si="289"/>
        <v>#REF!</v>
      </c>
      <c r="N177" s="285" t="e">
        <f t="shared" si="289"/>
        <v>#REF!</v>
      </c>
      <c r="O177" s="285" t="e">
        <f t="shared" si="289"/>
        <v>#REF!</v>
      </c>
      <c r="P177" s="774" t="e">
        <f t="shared" si="289"/>
        <v>#REF!</v>
      </c>
      <c r="Q177" s="774" t="e">
        <f t="shared" si="289"/>
        <v>#REF!</v>
      </c>
      <c r="R177" s="720">
        <f t="shared" ref="R177:S177" si="290">R30</f>
        <v>2.5934399999999997</v>
      </c>
      <c r="S177" s="720">
        <f t="shared" si="290"/>
        <v>9.811440000000001</v>
      </c>
      <c r="AS177" s="54"/>
      <c r="AT177" s="110"/>
      <c r="AU177" s="110"/>
      <c r="AV177" s="95"/>
      <c r="AW177" s="110"/>
      <c r="AX177" s="199" t="s">
        <v>142</v>
      </c>
      <c r="AY177" s="110"/>
      <c r="AZ177" s="95"/>
      <c r="BA177" s="110"/>
      <c r="BB177" s="199" t="s">
        <v>143</v>
      </c>
      <c r="BD177" s="110"/>
      <c r="BE177" s="110"/>
      <c r="BF177" s="199" t="s">
        <v>144</v>
      </c>
      <c r="BG177" s="110"/>
      <c r="BI177" s="54"/>
      <c r="BJ177" s="54"/>
      <c r="BK177" s="54"/>
      <c r="BL177" s="54"/>
      <c r="BM177" s="54"/>
      <c r="BN177" s="54"/>
    </row>
    <row r="178" spans="1:66" ht="16.5">
      <c r="A178" s="54">
        <v>1750</v>
      </c>
      <c r="B178" s="802"/>
      <c r="C178" s="184">
        <v>2200</v>
      </c>
      <c r="D178" s="276" t="e">
        <f>INT(((($F$7+$AP$7)+(D$22/1000*BO57)+((D$22+100)*($C178+400)/1000000*$F$14))*$C$21+$F$5)*$C$20)</f>
        <v>#REF!</v>
      </c>
      <c r="E178" s="276" t="e">
        <f t="shared" ref="E178:Q178" si="291">INT(((($F$7+$AP$7)+(E$22/1000*BP57)+((E$22+100)*($C178+400)/1000000*$F$14))*$C$21+$F$5)*$C$20)</f>
        <v>#REF!</v>
      </c>
      <c r="F178" s="276" t="e">
        <f t="shared" si="291"/>
        <v>#REF!</v>
      </c>
      <c r="G178" s="276" t="e">
        <f t="shared" si="291"/>
        <v>#REF!</v>
      </c>
      <c r="H178" s="276" t="e">
        <f t="shared" si="291"/>
        <v>#REF!</v>
      </c>
      <c r="I178" s="276" t="e">
        <f t="shared" si="291"/>
        <v>#REF!</v>
      </c>
      <c r="J178" s="276" t="e">
        <f t="shared" si="291"/>
        <v>#REF!</v>
      </c>
      <c r="K178" s="276" t="e">
        <f t="shared" si="291"/>
        <v>#REF!</v>
      </c>
      <c r="L178" s="285" t="e">
        <f t="shared" si="291"/>
        <v>#REF!</v>
      </c>
      <c r="M178" s="285" t="e">
        <f t="shared" si="291"/>
        <v>#REF!</v>
      </c>
      <c r="N178" s="285" t="e">
        <f t="shared" si="291"/>
        <v>#REF!</v>
      </c>
      <c r="O178" s="285" t="e">
        <f t="shared" si="291"/>
        <v>#REF!</v>
      </c>
      <c r="P178" s="774" t="e">
        <f t="shared" si="291"/>
        <v>#REF!</v>
      </c>
      <c r="Q178" s="774" t="e">
        <f t="shared" si="291"/>
        <v>#REF!</v>
      </c>
      <c r="R178" s="720">
        <f t="shared" ref="R178:S178" si="292">R31</f>
        <v>2.96136</v>
      </c>
      <c r="S178" s="720">
        <f t="shared" si="292"/>
        <v>11.38536</v>
      </c>
      <c r="AS178" s="54"/>
      <c r="AT178" s="2"/>
      <c r="AV178" s="95"/>
      <c r="AW178" s="95"/>
      <c r="AX178" s="95"/>
      <c r="AY178" s="95"/>
      <c r="AZ178" s="95"/>
      <c r="BA178" s="110"/>
      <c r="BB178" s="199" t="s">
        <v>145</v>
      </c>
      <c r="BD178"/>
      <c r="BE178" s="110"/>
      <c r="BF178" s="199" t="s">
        <v>146</v>
      </c>
      <c r="BG178" s="110"/>
      <c r="BI178" s="54"/>
      <c r="BJ178" s="54"/>
      <c r="BK178" s="54"/>
      <c r="BL178" s="54"/>
      <c r="BM178" s="54"/>
      <c r="BN178" s="54"/>
    </row>
    <row r="179" spans="1:66" ht="16.5">
      <c r="A179" s="54">
        <v>1750</v>
      </c>
      <c r="B179" s="802"/>
      <c r="C179" s="184">
        <v>2400</v>
      </c>
      <c r="D179" s="276" t="e">
        <f>INT(((($F$7+$AP$7)+(D$22/1000*BO58)+((D$22+100)*($C179+400)/1000000*$F$14))*$C$21+$F$5)*$C$20)</f>
        <v>#REF!</v>
      </c>
      <c r="E179" s="276" t="e">
        <f t="shared" ref="E179:Q179" si="293">INT(((($F$7+$AP$7)+(E$22/1000*BP58)+((E$22+100)*($C179+400)/1000000*$F$14))*$C$21+$F$5)*$C$20)</f>
        <v>#REF!</v>
      </c>
      <c r="F179" s="276" t="e">
        <f t="shared" si="293"/>
        <v>#REF!</v>
      </c>
      <c r="G179" s="276" t="e">
        <f t="shared" si="293"/>
        <v>#REF!</v>
      </c>
      <c r="H179" s="276" t="e">
        <f t="shared" si="293"/>
        <v>#REF!</v>
      </c>
      <c r="I179" s="276" t="e">
        <f t="shared" si="293"/>
        <v>#REF!</v>
      </c>
      <c r="J179" s="276" t="e">
        <f t="shared" si="293"/>
        <v>#REF!</v>
      </c>
      <c r="K179" s="285" t="e">
        <f t="shared" si="293"/>
        <v>#REF!</v>
      </c>
      <c r="L179" s="285" t="e">
        <f t="shared" si="293"/>
        <v>#REF!</v>
      </c>
      <c r="M179" s="285" t="e">
        <f t="shared" si="293"/>
        <v>#REF!</v>
      </c>
      <c r="N179" s="285" t="e">
        <f t="shared" si="293"/>
        <v>#REF!</v>
      </c>
      <c r="O179" s="285" t="e">
        <f t="shared" si="293"/>
        <v>#REF!</v>
      </c>
      <c r="P179" s="774" t="e">
        <f t="shared" si="293"/>
        <v>#REF!</v>
      </c>
      <c r="Q179" s="774" t="e">
        <f t="shared" si="293"/>
        <v>#REF!</v>
      </c>
      <c r="R179" s="720">
        <f t="shared" ref="R179:S179" si="294">R32</f>
        <v>2.96136</v>
      </c>
      <c r="S179" s="720">
        <f t="shared" si="294"/>
        <v>11.38536</v>
      </c>
      <c r="AS179" s="54"/>
      <c r="AT179" s="2"/>
      <c r="AV179" s="54"/>
      <c r="AW179" s="54"/>
      <c r="AX179" s="54"/>
      <c r="AY179" s="54"/>
      <c r="AZ179" s="54"/>
      <c r="BA179" s="110"/>
      <c r="BB179" s="199" t="s">
        <v>147</v>
      </c>
      <c r="BD179" s="110"/>
      <c r="BE179" s="110"/>
      <c r="BF179" s="199" t="s">
        <v>138</v>
      </c>
      <c r="BG179" s="110"/>
      <c r="BI179" s="54"/>
      <c r="BJ179" s="54"/>
      <c r="BK179" s="54"/>
      <c r="BL179" s="54"/>
      <c r="BM179" s="54"/>
      <c r="BN179" s="54"/>
    </row>
    <row r="180" spans="1:66" ht="16.5">
      <c r="A180" s="54">
        <v>2000</v>
      </c>
      <c r="B180" s="802"/>
      <c r="C180" s="184">
        <v>2600</v>
      </c>
      <c r="D180" s="276" t="e">
        <f>INT(((($F$7+$AP$8)+(D$22/1000*BO59)+((D$22+100)*($C180+400)/1000000*$F$14))*$C$21+$F$5)*$C$20)</f>
        <v>#REF!</v>
      </c>
      <c r="E180" s="276" t="e">
        <f t="shared" ref="E180:Q180" si="295">INT(((($F$7+$AP$8)+(E$22/1000*BP59)+((E$22+100)*($C180+400)/1000000*$F$14))*$C$21+$F$5)*$C$20)</f>
        <v>#REF!</v>
      </c>
      <c r="F180" s="276" t="e">
        <f t="shared" si="295"/>
        <v>#REF!</v>
      </c>
      <c r="G180" s="276" t="e">
        <f t="shared" si="295"/>
        <v>#REF!</v>
      </c>
      <c r="H180" s="276" t="e">
        <f t="shared" si="295"/>
        <v>#REF!</v>
      </c>
      <c r="I180" s="276" t="e">
        <f t="shared" si="295"/>
        <v>#REF!</v>
      </c>
      <c r="J180" s="285" t="e">
        <f t="shared" si="295"/>
        <v>#REF!</v>
      </c>
      <c r="K180" s="285" t="e">
        <f t="shared" si="295"/>
        <v>#REF!</v>
      </c>
      <c r="L180" s="285" t="e">
        <f t="shared" si="295"/>
        <v>#REF!</v>
      </c>
      <c r="M180" s="285" t="e">
        <f t="shared" si="295"/>
        <v>#REF!</v>
      </c>
      <c r="N180" s="285" t="e">
        <f t="shared" si="295"/>
        <v>#REF!</v>
      </c>
      <c r="O180" s="285" t="e">
        <f t="shared" si="295"/>
        <v>#REF!</v>
      </c>
      <c r="P180" s="774" t="e">
        <f t="shared" si="295"/>
        <v>#REF!</v>
      </c>
      <c r="Q180" s="774" t="e">
        <f t="shared" si="295"/>
        <v>#REF!</v>
      </c>
      <c r="R180" s="720">
        <f t="shared" ref="R180:S180" si="296">R33</f>
        <v>3.4761600000000001</v>
      </c>
      <c r="S180" s="720">
        <f t="shared" si="296"/>
        <v>13.952159999999999</v>
      </c>
      <c r="AS180" s="54"/>
      <c r="AT180" s="2"/>
      <c r="AV180" s="54"/>
      <c r="AW180" s="54"/>
      <c r="AX180" s="54"/>
      <c r="AY180" s="54"/>
      <c r="AZ180" s="54"/>
      <c r="BA180" s="110"/>
      <c r="BB180" s="199" t="s">
        <v>148</v>
      </c>
      <c r="BD180" s="110"/>
      <c r="BE180" s="54"/>
      <c r="BF180" s="54"/>
      <c r="BG180" s="54"/>
      <c r="BI180" s="54"/>
      <c r="BJ180" s="54"/>
      <c r="BK180" s="54"/>
      <c r="BL180" s="54"/>
      <c r="BM180" s="54"/>
      <c r="BN180" s="54"/>
    </row>
    <row r="181" spans="1:66" ht="16.5">
      <c r="A181" s="54">
        <v>2250</v>
      </c>
      <c r="B181" s="802"/>
      <c r="C181" s="184">
        <v>2800</v>
      </c>
      <c r="D181" s="276" t="e">
        <f>INT(((($F$7+$AP$9)+(D$22/1000*BO60)+((D$22+100)*($C181+400)/1000000*$F$14))*$C$21+$F$5)*$C$20)</f>
        <v>#REF!</v>
      </c>
      <c r="E181" s="276" t="e">
        <f t="shared" ref="E181:Q181" si="297">INT(((($F$7+$AP$9)+(E$22/1000*BP60)+((E$22+100)*($C181+400)/1000000*$F$14))*$C$21+$F$5)*$C$20)</f>
        <v>#REF!</v>
      </c>
      <c r="F181" s="276" t="e">
        <f t="shared" si="297"/>
        <v>#REF!</v>
      </c>
      <c r="G181" s="276" t="e">
        <f t="shared" si="297"/>
        <v>#REF!</v>
      </c>
      <c r="H181" s="276" t="e">
        <f t="shared" si="297"/>
        <v>#REF!</v>
      </c>
      <c r="I181" s="285" t="e">
        <f t="shared" si="297"/>
        <v>#REF!</v>
      </c>
      <c r="J181" s="285" t="e">
        <f t="shared" si="297"/>
        <v>#REF!</v>
      </c>
      <c r="K181" s="285" t="e">
        <f t="shared" si="297"/>
        <v>#REF!</v>
      </c>
      <c r="L181" s="285" t="e">
        <f t="shared" si="297"/>
        <v>#REF!</v>
      </c>
      <c r="M181" s="285" t="e">
        <f t="shared" si="297"/>
        <v>#REF!</v>
      </c>
      <c r="N181" s="285" t="e">
        <f t="shared" si="297"/>
        <v>#REF!</v>
      </c>
      <c r="O181" s="285" t="e">
        <f t="shared" si="297"/>
        <v>#REF!</v>
      </c>
      <c r="P181" s="774" t="e">
        <f t="shared" si="297"/>
        <v>#REF!</v>
      </c>
      <c r="Q181" s="774" t="e">
        <f t="shared" si="297"/>
        <v>#REF!</v>
      </c>
      <c r="R181" s="720">
        <f t="shared" ref="R181:S181" si="298">R34</f>
        <v>5.0277999999999992</v>
      </c>
      <c r="S181" s="720">
        <f t="shared" si="298"/>
        <v>13.845799999999999</v>
      </c>
      <c r="AS181" s="54"/>
      <c r="AT181" s="110"/>
      <c r="AU181" s="110"/>
      <c r="AV181" s="54"/>
      <c r="AW181" s="54"/>
      <c r="AX181" s="54"/>
      <c r="AY181" s="54"/>
      <c r="AZ181" s="54"/>
      <c r="BA181" s="110"/>
      <c r="BB181" s="199" t="s">
        <v>149</v>
      </c>
      <c r="BD181" s="110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</row>
    <row r="182" spans="1:66" ht="16.5">
      <c r="A182" s="54">
        <v>2250</v>
      </c>
      <c r="B182" s="802"/>
      <c r="C182" s="184">
        <v>3000</v>
      </c>
      <c r="D182" s="276" t="e">
        <f>INT(((($F$7+$AP$9)+(D$22/1000*BO61)+((D$22+100)*($C182+400)/1000000*$F$14))*$C$21+$F$5)*$C$20)</f>
        <v>#REF!</v>
      </c>
      <c r="E182" s="276" t="e">
        <f t="shared" ref="E182:Q182" si="299">INT(((($F$7+$AP$9)+(E$22/1000*BP61)+((E$22+100)*($C182+400)/1000000*$F$14))*$C$21+$F$5)*$C$20)</f>
        <v>#REF!</v>
      </c>
      <c r="F182" s="276" t="e">
        <f t="shared" si="299"/>
        <v>#REF!</v>
      </c>
      <c r="G182" s="276" t="e">
        <f t="shared" si="299"/>
        <v>#REF!</v>
      </c>
      <c r="H182" s="276" t="e">
        <f t="shared" si="299"/>
        <v>#REF!</v>
      </c>
      <c r="I182" s="285" t="e">
        <f t="shared" si="299"/>
        <v>#REF!</v>
      </c>
      <c r="J182" s="285" t="e">
        <f t="shared" si="299"/>
        <v>#REF!</v>
      </c>
      <c r="K182" s="285" t="e">
        <f t="shared" si="299"/>
        <v>#REF!</v>
      </c>
      <c r="L182" s="285" t="e">
        <f t="shared" si="299"/>
        <v>#REF!</v>
      </c>
      <c r="M182" s="285" t="e">
        <f t="shared" si="299"/>
        <v>#REF!</v>
      </c>
      <c r="N182" s="285" t="e">
        <f t="shared" si="299"/>
        <v>#REF!</v>
      </c>
      <c r="O182" s="774" t="e">
        <f t="shared" si="299"/>
        <v>#REF!</v>
      </c>
      <c r="P182" s="774" t="e">
        <f t="shared" si="299"/>
        <v>#REF!</v>
      </c>
      <c r="Q182" s="774" t="e">
        <f t="shared" si="299"/>
        <v>#REF!</v>
      </c>
      <c r="R182" s="720">
        <f t="shared" ref="R182:S182" si="300">R35</f>
        <v>5.0277999999999992</v>
      </c>
      <c r="S182" s="720">
        <f t="shared" si="300"/>
        <v>13.845799999999999</v>
      </c>
      <c r="AS182" s="54"/>
      <c r="AT182" s="2"/>
      <c r="AW182" s="54"/>
      <c r="AX182" s="54"/>
      <c r="AY182" s="54"/>
      <c r="AZ182" s="54"/>
      <c r="BA182" s="110"/>
      <c r="BB182" s="199" t="s">
        <v>150</v>
      </c>
      <c r="BD182" s="110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</row>
    <row r="183" spans="1:66" ht="16.5">
      <c r="A183" s="54">
        <v>2500</v>
      </c>
      <c r="B183" s="802"/>
      <c r="C183" s="184">
        <v>3200</v>
      </c>
      <c r="D183" s="276" t="e">
        <f>INT(((($F$7+$AP$10)+(D$22/1000*BO62)+((D$22+100)*($C183+400)/1000000*$F$14))*$C$21+$F$5)*$C$20)</f>
        <v>#REF!</v>
      </c>
      <c r="E183" s="276" t="e">
        <f t="shared" ref="E183:Q183" si="301">INT(((($F$7+$AP$10)+(E$22/1000*BP62)+((E$22+100)*($C183+400)/1000000*$F$14))*$C$21+$F$5)*$C$20)</f>
        <v>#REF!</v>
      </c>
      <c r="F183" s="276" t="e">
        <f t="shared" si="301"/>
        <v>#REF!</v>
      </c>
      <c r="G183" s="276" t="e">
        <f t="shared" si="301"/>
        <v>#REF!</v>
      </c>
      <c r="H183" s="276" t="e">
        <f t="shared" si="301"/>
        <v>#REF!</v>
      </c>
      <c r="I183" s="285" t="e">
        <f t="shared" si="301"/>
        <v>#REF!</v>
      </c>
      <c r="J183" s="285" t="e">
        <f t="shared" si="301"/>
        <v>#REF!</v>
      </c>
      <c r="K183" s="285" t="e">
        <f t="shared" si="301"/>
        <v>#REF!</v>
      </c>
      <c r="L183" s="285" t="e">
        <f t="shared" si="301"/>
        <v>#REF!</v>
      </c>
      <c r="M183" s="285" t="e">
        <f t="shared" si="301"/>
        <v>#REF!</v>
      </c>
      <c r="N183" s="285" t="e">
        <f t="shared" si="301"/>
        <v>#REF!</v>
      </c>
      <c r="O183" s="774" t="e">
        <f t="shared" si="301"/>
        <v>#REF!</v>
      </c>
      <c r="P183" s="774" t="e">
        <f t="shared" si="301"/>
        <v>#REF!</v>
      </c>
      <c r="Q183" s="774" t="e">
        <f t="shared" si="301"/>
        <v>#REF!</v>
      </c>
      <c r="R183" s="720">
        <f t="shared" ref="R183:S183" si="302">R36</f>
        <v>4.8849999999999998</v>
      </c>
      <c r="S183" s="720">
        <f t="shared" si="302"/>
        <v>14.035000000000002</v>
      </c>
    </row>
    <row r="184" spans="1:66" ht="16.5">
      <c r="A184" s="54">
        <v>2500</v>
      </c>
      <c r="B184" s="802"/>
      <c r="C184" s="184">
        <v>3400</v>
      </c>
      <c r="D184" s="276" t="e">
        <f>INT(((($F$7+$AP$10)+(D$22/1000*BO63)+((D$22+100)*($C184+400)/1000000*$F$14))*$C$21+$F$5)*$C$20)</f>
        <v>#REF!</v>
      </c>
      <c r="E184" s="276" t="e">
        <f t="shared" ref="E184:Q184" si="303">INT(((($F$7+$AP$10)+(E$22/1000*BP63)+((E$22+100)*($C184+400)/1000000*$F$14))*$C$21+$F$5)*$C$20)</f>
        <v>#REF!</v>
      </c>
      <c r="F184" s="276" t="e">
        <f t="shared" si="303"/>
        <v>#REF!</v>
      </c>
      <c r="G184" s="276" t="e">
        <f t="shared" si="303"/>
        <v>#REF!</v>
      </c>
      <c r="H184" s="276" t="e">
        <f t="shared" si="303"/>
        <v>#REF!</v>
      </c>
      <c r="I184" s="285" t="e">
        <f t="shared" si="303"/>
        <v>#REF!</v>
      </c>
      <c r="J184" s="285" t="e">
        <f t="shared" si="303"/>
        <v>#REF!</v>
      </c>
      <c r="K184" s="285" t="e">
        <f t="shared" si="303"/>
        <v>#REF!</v>
      </c>
      <c r="L184" s="285" t="e">
        <f t="shared" si="303"/>
        <v>#REF!</v>
      </c>
      <c r="M184" s="285" t="e">
        <f t="shared" si="303"/>
        <v>#REF!</v>
      </c>
      <c r="N184" s="285" t="e">
        <f t="shared" si="303"/>
        <v>#REF!</v>
      </c>
      <c r="O184" s="774" t="e">
        <f t="shared" si="303"/>
        <v>#REF!</v>
      </c>
      <c r="P184" s="774" t="e">
        <f t="shared" si="303"/>
        <v>#REF!</v>
      </c>
      <c r="Q184" s="774" t="e">
        <f t="shared" si="303"/>
        <v>#REF!</v>
      </c>
      <c r="R184" s="720">
        <f t="shared" ref="R184:S184" si="304">R37</f>
        <v>4.8849999999999998</v>
      </c>
      <c r="S184" s="720">
        <f t="shared" si="304"/>
        <v>14.035000000000002</v>
      </c>
    </row>
    <row r="185" spans="1:66" ht="17.25" thickBot="1">
      <c r="A185" s="54">
        <v>2750</v>
      </c>
      <c r="B185" s="802"/>
      <c r="C185" s="264">
        <v>3600</v>
      </c>
      <c r="D185" s="285" t="e">
        <f>INT(((($F$7+$AP$11)+(D$22/1000*BO64)+((D$22+100)*($C185+400)/1000000*$F$14))*$C$21+$F$5)*$C$20)</f>
        <v>#REF!</v>
      </c>
      <c r="E185" s="285" t="e">
        <f t="shared" ref="E185:Q185" si="305">INT(((($F$7+$AP$11)+(E$22/1000*BP64)+((E$22+100)*($C185+400)/1000000*$F$14))*$C$21+$F$5)*$C$20)</f>
        <v>#REF!</v>
      </c>
      <c r="F185" s="285" t="e">
        <f t="shared" si="305"/>
        <v>#REF!</v>
      </c>
      <c r="G185" s="285" t="e">
        <f t="shared" si="305"/>
        <v>#REF!</v>
      </c>
      <c r="H185" s="285" t="e">
        <f t="shared" si="305"/>
        <v>#REF!</v>
      </c>
      <c r="I185" s="285" t="e">
        <f t="shared" si="305"/>
        <v>#REF!</v>
      </c>
      <c r="J185" s="285" t="e">
        <f t="shared" si="305"/>
        <v>#REF!</v>
      </c>
      <c r="K185" s="285" t="e">
        <f t="shared" si="305"/>
        <v>#REF!</v>
      </c>
      <c r="L185" s="285" t="e">
        <f t="shared" si="305"/>
        <v>#REF!</v>
      </c>
      <c r="M185" s="285" t="e">
        <f t="shared" si="305"/>
        <v>#REF!</v>
      </c>
      <c r="N185" s="285" t="e">
        <f t="shared" si="305"/>
        <v>#REF!</v>
      </c>
      <c r="O185" s="774" t="e">
        <f t="shared" si="305"/>
        <v>#REF!</v>
      </c>
      <c r="P185" s="774" t="e">
        <f t="shared" si="305"/>
        <v>#REF!</v>
      </c>
      <c r="Q185" s="774" t="e">
        <f t="shared" si="305"/>
        <v>#REF!</v>
      </c>
      <c r="R185" s="720">
        <f t="shared" ref="R185:S185" si="306">R38</f>
        <v>4.7539999999999996</v>
      </c>
      <c r="S185" s="720">
        <f t="shared" si="306"/>
        <v>14.401999999999999</v>
      </c>
    </row>
    <row r="186" spans="1:66" ht="16.5">
      <c r="A186" s="54">
        <v>2750</v>
      </c>
      <c r="B186" s="802"/>
      <c r="C186" s="689">
        <v>3800</v>
      </c>
      <c r="D186" s="690" t="e">
        <f>INT(((($F$7+$AP$11)+(D$22/1000*BO65)+((D$22+100)*($C186+400)/1000000*$F$14))*$C$21+$F$5)*$C$20)</f>
        <v>#REF!</v>
      </c>
      <c r="E186" s="690" t="e">
        <f t="shared" ref="E186:Q186" si="307">INT(((($F$7+$AP$11)+(E$22/1000*BP65)+((E$22+100)*($C186+400)/1000000*$F$14))*$C$21+$F$5)*$C$20)</f>
        <v>#REF!</v>
      </c>
      <c r="F186" s="690" t="e">
        <f t="shared" si="307"/>
        <v>#REF!</v>
      </c>
      <c r="G186" s="690" t="e">
        <f t="shared" si="307"/>
        <v>#REF!</v>
      </c>
      <c r="H186" s="690" t="e">
        <f t="shared" si="307"/>
        <v>#REF!</v>
      </c>
      <c r="I186" s="690" t="e">
        <f t="shared" si="307"/>
        <v>#REF!</v>
      </c>
      <c r="J186" s="690" t="e">
        <f t="shared" si="307"/>
        <v>#REF!</v>
      </c>
      <c r="K186" s="690" t="e">
        <f t="shared" si="307"/>
        <v>#REF!</v>
      </c>
      <c r="L186" s="690" t="e">
        <f t="shared" si="307"/>
        <v>#REF!</v>
      </c>
      <c r="M186" s="690" t="e">
        <f t="shared" si="307"/>
        <v>#REF!</v>
      </c>
      <c r="N186" s="690" t="e">
        <f t="shared" si="307"/>
        <v>#REF!</v>
      </c>
      <c r="O186" s="775" t="e">
        <f t="shared" si="307"/>
        <v>#REF!</v>
      </c>
      <c r="P186" s="775" t="e">
        <f t="shared" si="307"/>
        <v>#REF!</v>
      </c>
      <c r="Q186" s="775" t="e">
        <f t="shared" si="307"/>
        <v>#REF!</v>
      </c>
      <c r="R186" s="720">
        <f t="shared" ref="R186:S186" si="308">R39</f>
        <v>4.7539999999999996</v>
      </c>
      <c r="S186" s="720">
        <f t="shared" si="308"/>
        <v>14.401999999999999</v>
      </c>
    </row>
    <row r="187" spans="1:66" ht="17.25" thickBot="1">
      <c r="A187" s="54">
        <v>3000</v>
      </c>
      <c r="B187" s="802"/>
      <c r="C187" s="692">
        <v>4000</v>
      </c>
      <c r="D187" s="285" t="e">
        <f>INT(((($F$7+$AP$11)+(D$22/1000*BO66)+((D$22+100)*($C187+400)/1000000*$F$14))*$C$21+$F$5)*$C$20)</f>
        <v>#REF!</v>
      </c>
      <c r="E187" s="285" t="e">
        <f t="shared" ref="E187:Q187" si="309">INT(((($F$7+$AP$11)+(E$22/1000*BP66)+((E$22+100)*($C187+400)/1000000*$F$14))*$C$21+$F$5)*$C$20)</f>
        <v>#REF!</v>
      </c>
      <c r="F187" s="285" t="e">
        <f t="shared" si="309"/>
        <v>#REF!</v>
      </c>
      <c r="G187" s="285" t="e">
        <f t="shared" si="309"/>
        <v>#REF!</v>
      </c>
      <c r="H187" s="285" t="e">
        <f t="shared" si="309"/>
        <v>#REF!</v>
      </c>
      <c r="I187" s="285" t="e">
        <f t="shared" si="309"/>
        <v>#REF!</v>
      </c>
      <c r="J187" s="285" t="e">
        <f t="shared" si="309"/>
        <v>#REF!</v>
      </c>
      <c r="K187" s="285" t="e">
        <f t="shared" si="309"/>
        <v>#REF!</v>
      </c>
      <c r="L187" s="285" t="e">
        <f t="shared" si="309"/>
        <v>#REF!</v>
      </c>
      <c r="M187" s="285" t="e">
        <f t="shared" si="309"/>
        <v>#REF!</v>
      </c>
      <c r="N187" s="285" t="e">
        <f t="shared" si="309"/>
        <v>#REF!</v>
      </c>
      <c r="O187" s="774" t="e">
        <f t="shared" si="309"/>
        <v>#REF!</v>
      </c>
      <c r="P187" s="774" t="e">
        <f t="shared" si="309"/>
        <v>#REF!</v>
      </c>
      <c r="Q187" s="774" t="e">
        <f t="shared" si="309"/>
        <v>#REF!</v>
      </c>
    </row>
    <row r="188" spans="1:66" ht="32.1" customHeight="1" thickBot="1">
      <c r="B188" s="79"/>
      <c r="C188" s="834" t="s">
        <v>925</v>
      </c>
      <c r="D188" s="835"/>
      <c r="E188" s="835"/>
      <c r="F188" s="835"/>
      <c r="G188" s="835"/>
      <c r="H188" s="836"/>
      <c r="I188" s="837" t="s">
        <v>90</v>
      </c>
      <c r="J188" s="838"/>
      <c r="K188" s="838"/>
      <c r="L188" s="839"/>
      <c r="M188" s="840" t="s">
        <v>91</v>
      </c>
      <c r="N188" s="841"/>
      <c r="O188" s="841"/>
      <c r="P188" s="841"/>
      <c r="Q188" s="842"/>
    </row>
    <row r="190" spans="1:66">
      <c r="AM190" s="851" t="s">
        <v>872</v>
      </c>
      <c r="AN190" s="851"/>
      <c r="AO190" s="851"/>
    </row>
    <row r="191" spans="1:66">
      <c r="D191" s="1" t="s">
        <v>123</v>
      </c>
      <c r="AM191" s="24"/>
      <c r="AN191" s="769" t="s">
        <v>874</v>
      </c>
      <c r="AO191" s="769" t="s">
        <v>875</v>
      </c>
    </row>
    <row r="192" spans="1:66" ht="13.5">
      <c r="D192" s="189">
        <v>600</v>
      </c>
      <c r="E192" s="189">
        <v>800</v>
      </c>
      <c r="F192" s="189">
        <v>1000</v>
      </c>
      <c r="G192" s="189">
        <v>1200</v>
      </c>
      <c r="H192" s="189">
        <v>1400</v>
      </c>
      <c r="I192" s="189">
        <v>1600</v>
      </c>
      <c r="J192" s="189">
        <v>1800</v>
      </c>
      <c r="K192" s="189">
        <v>2000</v>
      </c>
      <c r="L192" s="189">
        <v>2200</v>
      </c>
      <c r="M192" s="262">
        <v>2400</v>
      </c>
      <c r="N192" s="262">
        <v>2600</v>
      </c>
      <c r="O192" s="262">
        <v>2800</v>
      </c>
      <c r="P192" s="262">
        <v>3000</v>
      </c>
      <c r="Q192" s="263">
        <v>3200</v>
      </c>
      <c r="AM192" s="255" t="s">
        <v>990</v>
      </c>
      <c r="AN192" s="255">
        <v>1.62</v>
      </c>
      <c r="AO192" s="793">
        <f>AN192*2</f>
        <v>3.24</v>
      </c>
    </row>
    <row r="193" spans="3:41" ht="13.5">
      <c r="C193" s="2" t="s">
        <v>83</v>
      </c>
      <c r="D193" s="185">
        <f>INT((D$192/1000*$BE$33)+($BA$38)*$AV$1)</f>
        <v>16</v>
      </c>
      <c r="E193" s="185">
        <f t="shared" ref="E193:Q194" si="310">INT((E$192/1000*$AZ$33)+($BA$38)*$AV$1)</f>
        <v>21</v>
      </c>
      <c r="F193" s="185">
        <f t="shared" si="310"/>
        <v>22</v>
      </c>
      <c r="G193" s="185">
        <f t="shared" si="310"/>
        <v>24</v>
      </c>
      <c r="H193" s="185">
        <f t="shared" si="310"/>
        <v>26</v>
      </c>
      <c r="I193" s="185">
        <f t="shared" si="310"/>
        <v>27</v>
      </c>
      <c r="J193" s="185">
        <f t="shared" si="310"/>
        <v>29</v>
      </c>
      <c r="K193" s="185">
        <f t="shared" si="310"/>
        <v>31</v>
      </c>
      <c r="L193" s="185">
        <f t="shared" si="310"/>
        <v>32</v>
      </c>
      <c r="M193" s="185">
        <f t="shared" si="310"/>
        <v>34</v>
      </c>
      <c r="N193" s="185">
        <f t="shared" si="310"/>
        <v>36</v>
      </c>
      <c r="O193" s="185">
        <f t="shared" si="310"/>
        <v>38</v>
      </c>
      <c r="P193" s="185">
        <f>INT((P$192/1000*$AZ$33)+($BA$38)*$AV$1)</f>
        <v>39</v>
      </c>
      <c r="Q193" s="185">
        <f t="shared" si="310"/>
        <v>41</v>
      </c>
      <c r="AM193" s="255" t="s">
        <v>991</v>
      </c>
      <c r="AN193" s="255">
        <v>2.96</v>
      </c>
      <c r="AO193" s="1">
        <f>AN193*2</f>
        <v>5.92</v>
      </c>
    </row>
    <row r="194" spans="3:41" ht="13.5">
      <c r="C194" s="2" t="s">
        <v>126</v>
      </c>
      <c r="D194" s="185">
        <f>INT((D$192/1000*$AZ$33)+($BA$38)*$AV$1)</f>
        <v>19</v>
      </c>
      <c r="E194" s="185">
        <f t="shared" si="310"/>
        <v>21</v>
      </c>
      <c r="F194" s="185">
        <f t="shared" si="310"/>
        <v>22</v>
      </c>
      <c r="G194" s="185">
        <f t="shared" si="310"/>
        <v>24</v>
      </c>
      <c r="H194" s="185">
        <f t="shared" si="310"/>
        <v>26</v>
      </c>
      <c r="I194" s="185">
        <f t="shared" si="310"/>
        <v>27</v>
      </c>
      <c r="J194" s="185">
        <f t="shared" si="310"/>
        <v>29</v>
      </c>
      <c r="K194" s="185">
        <f t="shared" si="310"/>
        <v>31</v>
      </c>
      <c r="L194" s="185">
        <f t="shared" si="310"/>
        <v>32</v>
      </c>
      <c r="M194" s="185">
        <f t="shared" si="310"/>
        <v>34</v>
      </c>
      <c r="N194" s="185">
        <f t="shared" si="310"/>
        <v>36</v>
      </c>
      <c r="O194" s="185">
        <f t="shared" si="310"/>
        <v>38</v>
      </c>
      <c r="P194" s="185">
        <f t="shared" si="310"/>
        <v>39</v>
      </c>
      <c r="Q194" s="185">
        <f t="shared" si="310"/>
        <v>41</v>
      </c>
      <c r="AM194" s="255"/>
      <c r="AN194" s="255">
        <v>6.87</v>
      </c>
    </row>
    <row r="195" spans="3:41">
      <c r="D195" s="311" t="s">
        <v>128</v>
      </c>
      <c r="E195" s="311"/>
      <c r="F195" s="311"/>
      <c r="G195" s="311"/>
      <c r="K195" s="768">
        <v>26</v>
      </c>
      <c r="AK195" s="852" t="s">
        <v>884</v>
      </c>
      <c r="AL195" s="852"/>
      <c r="AM195" s="852"/>
      <c r="AN195" s="1">
        <v>8.86</v>
      </c>
    </row>
    <row r="196" spans="3:41">
      <c r="K196" s="304"/>
      <c r="AK196" s="852" t="s">
        <v>992</v>
      </c>
      <c r="AL196" s="852"/>
      <c r="AM196" s="852"/>
      <c r="AN196" s="1">
        <v>8.86</v>
      </c>
    </row>
    <row r="197" spans="3:41">
      <c r="D197" s="306" t="s">
        <v>993</v>
      </c>
      <c r="E197" s="306"/>
      <c r="F197" s="306"/>
      <c r="G197" s="306"/>
      <c r="H197" s="306"/>
      <c r="I197" s="306"/>
      <c r="K197" s="770">
        <f>(AI106)</f>
        <v>12.168000000000003</v>
      </c>
      <c r="M197" s="1" t="s">
        <v>994</v>
      </c>
      <c r="AK197" s="852" t="s">
        <v>995</v>
      </c>
      <c r="AL197" s="852"/>
      <c r="AM197" s="852"/>
      <c r="AN197" s="1">
        <v>8.41</v>
      </c>
    </row>
    <row r="198" spans="3:41">
      <c r="K198" s="304"/>
      <c r="AK198" s="1" t="s">
        <v>996</v>
      </c>
      <c r="AN198" s="1">
        <v>2.3199999999999998</v>
      </c>
    </row>
    <row r="199" spans="3:41">
      <c r="D199" s="306" t="s">
        <v>997</v>
      </c>
      <c r="E199" s="306"/>
      <c r="F199" s="306"/>
      <c r="G199" s="306"/>
      <c r="H199" s="306"/>
      <c r="K199" s="770">
        <f>(AI109)</f>
        <v>9.863999999999999</v>
      </c>
      <c r="M199" s="1" t="s">
        <v>994</v>
      </c>
      <c r="AK199" s="852" t="s">
        <v>998</v>
      </c>
      <c r="AL199" s="852"/>
      <c r="AM199" s="852"/>
      <c r="AO199" s="1">
        <f>(AN195+AN196+AN197)-(AN192+AN194)</f>
        <v>17.64</v>
      </c>
    </row>
    <row r="200" spans="3:41">
      <c r="K200" s="304"/>
      <c r="AK200" s="852" t="s">
        <v>999</v>
      </c>
      <c r="AL200" s="852"/>
      <c r="AM200" s="852"/>
      <c r="AO200" s="1">
        <f>(AN195+AN196+AN198)-((AO192/2)+AO193)</f>
        <v>12.5</v>
      </c>
    </row>
    <row r="201" spans="3:41">
      <c r="D201" s="306" t="s">
        <v>1000</v>
      </c>
      <c r="E201" s="306"/>
      <c r="F201" s="306"/>
      <c r="G201" s="306"/>
      <c r="H201" s="306"/>
      <c r="I201" s="306"/>
      <c r="K201" s="768">
        <f>(AI110)</f>
        <v>12.168000000000003</v>
      </c>
      <c r="M201" s="1" t="s">
        <v>994</v>
      </c>
    </row>
    <row r="203" spans="3:41">
      <c r="D203" s="311" t="s">
        <v>130</v>
      </c>
      <c r="E203" s="311"/>
      <c r="F203" s="311"/>
      <c r="G203" s="311"/>
      <c r="H203" s="311"/>
    </row>
    <row r="205" spans="3:41">
      <c r="D205" s="306" t="str">
        <f>Y84</f>
        <v>Price Difference for Selectable Bottom Rail Styles</v>
      </c>
      <c r="E205" s="306"/>
      <c r="F205" s="306"/>
      <c r="G205" s="306"/>
      <c r="H205" s="306"/>
      <c r="I205" s="306"/>
      <c r="J205" s="306"/>
      <c r="M205" s="769" t="s">
        <v>909</v>
      </c>
      <c r="N205" s="769"/>
    </row>
    <row r="207" spans="3:41">
      <c r="D207" s="306" t="s">
        <v>910</v>
      </c>
      <c r="E207" s="306"/>
      <c r="F207" s="306"/>
      <c r="G207" s="306"/>
      <c r="H207" s="306"/>
      <c r="I207" s="306"/>
      <c r="J207" s="306"/>
      <c r="K207" s="306"/>
      <c r="M207" s="771">
        <f>(AO199)*AV1</f>
        <v>31.752000000000002</v>
      </c>
    </row>
    <row r="208" spans="3:41">
      <c r="M208" s="772"/>
    </row>
    <row r="209" spans="3:39">
      <c r="C209" s="50"/>
      <c r="D209" s="306" t="s">
        <v>911</v>
      </c>
      <c r="E209" s="306"/>
      <c r="F209" s="306"/>
      <c r="G209" s="306"/>
      <c r="H209" s="306"/>
      <c r="I209" s="306"/>
      <c r="J209" s="306"/>
      <c r="K209" s="306"/>
      <c r="L209" s="306"/>
      <c r="M209" s="771">
        <f>AO200*AV1</f>
        <v>22.5</v>
      </c>
    </row>
    <row r="224" spans="3:39">
      <c r="AM224" s="2"/>
    </row>
    <row r="225" spans="39:70">
      <c r="BC225" s="255"/>
      <c r="BD225" s="255"/>
      <c r="BE225" s="255"/>
      <c r="BF225" s="255"/>
      <c r="BG225" s="255"/>
      <c r="BK225" s="255"/>
      <c r="BL225" s="255"/>
      <c r="BM225" s="255"/>
      <c r="BN225" s="255"/>
      <c r="BR225" s="255"/>
    </row>
    <row r="226" spans="39:70">
      <c r="BM226" s="746"/>
    </row>
    <row r="227" spans="39:70">
      <c r="BB227" s="773"/>
      <c r="BD227" s="740"/>
      <c r="BE227" s="741"/>
      <c r="BM227" s="746"/>
    </row>
    <row r="228" spans="39:70">
      <c r="BB228" s="773"/>
      <c r="BD228" s="740"/>
      <c r="BE228" s="741"/>
      <c r="BM228" s="746"/>
    </row>
    <row r="229" spans="39:70" ht="12.95" customHeight="1">
      <c r="BB229" s="773"/>
      <c r="BD229" s="740"/>
      <c r="BE229" s="741"/>
      <c r="BM229" s="746"/>
    </row>
    <row r="230" spans="39:70" ht="12.95" customHeight="1">
      <c r="BB230" s="773"/>
      <c r="BD230" s="740"/>
      <c r="BE230" s="741"/>
      <c r="BM230" s="746"/>
    </row>
    <row r="231" spans="39:70" ht="12.95" customHeight="1">
      <c r="BB231" s="773"/>
      <c r="BD231" s="740"/>
      <c r="BE231" s="741"/>
      <c r="BM231" s="746"/>
    </row>
    <row r="232" spans="39:70" ht="12.95" customHeight="1">
      <c r="BB232" s="773"/>
      <c r="BD232" s="740"/>
      <c r="BE232" s="741"/>
      <c r="BM232" s="746"/>
    </row>
    <row r="233" spans="39:70" ht="12.95" customHeight="1">
      <c r="BB233" s="773"/>
      <c r="BD233" s="740"/>
      <c r="BE233" s="741"/>
      <c r="BM233" s="746"/>
    </row>
    <row r="234" spans="39:70" ht="12.95" customHeight="1">
      <c r="BB234" s="773"/>
      <c r="BD234" s="740"/>
      <c r="BE234" s="741"/>
      <c r="BM234" s="746"/>
    </row>
    <row r="235" spans="39:70" ht="14.1" customHeight="1">
      <c r="BB235" s="773"/>
      <c r="BD235" s="740"/>
      <c r="BE235" s="741"/>
      <c r="BM235" s="746"/>
    </row>
    <row r="236" spans="39:70">
      <c r="AM236" s="2"/>
      <c r="AQ236" s="852"/>
      <c r="AR236" s="852"/>
      <c r="AS236" s="853"/>
      <c r="AT236" s="852"/>
      <c r="BB236" s="773"/>
      <c r="BD236" s="740"/>
      <c r="BE236" s="741"/>
      <c r="BM236" s="746"/>
    </row>
    <row r="237" spans="39:70">
      <c r="AM237" s="2"/>
      <c r="AQ237" s="852"/>
      <c r="AR237" s="852"/>
      <c r="AS237" s="853"/>
      <c r="AT237" s="852"/>
      <c r="BB237" s="773"/>
      <c r="BD237" s="740"/>
      <c r="BE237" s="741"/>
      <c r="BL237" s="773"/>
      <c r="BM237" s="746"/>
    </row>
    <row r="238" spans="39:70">
      <c r="AM238" s="2"/>
      <c r="AQ238" s="852"/>
      <c r="AR238" s="852"/>
      <c r="AS238" s="853"/>
      <c r="AT238" s="852"/>
      <c r="BB238" s="773"/>
      <c r="BD238" s="740"/>
      <c r="BE238" s="741"/>
      <c r="BL238" s="773"/>
    </row>
    <row r="239" spans="39:70">
      <c r="AM239" s="2"/>
      <c r="AQ239" s="852"/>
      <c r="AR239" s="852"/>
      <c r="AS239" s="854"/>
      <c r="AT239" s="852"/>
      <c r="AW239" s="852"/>
      <c r="AX239" s="852"/>
      <c r="AY239" s="852"/>
      <c r="AZ239" s="852"/>
      <c r="BD239" s="740"/>
      <c r="BE239" s="741"/>
    </row>
    <row r="240" spans="39:70">
      <c r="AM240" s="2"/>
      <c r="AQ240" s="852"/>
      <c r="AR240" s="852"/>
      <c r="AS240" s="854"/>
      <c r="AT240" s="852"/>
      <c r="AW240" s="852"/>
      <c r="AX240" s="852"/>
      <c r="AY240" s="852"/>
      <c r="AZ240" s="852"/>
    </row>
    <row r="241" spans="3:52">
      <c r="AM241" s="2"/>
      <c r="AQ241" s="852"/>
      <c r="AR241" s="852"/>
      <c r="AS241" s="854"/>
      <c r="AT241" s="852"/>
      <c r="AW241" s="852"/>
      <c r="AX241" s="852"/>
      <c r="AY241" s="852"/>
      <c r="AZ241" s="852"/>
    </row>
    <row r="242" spans="3:52">
      <c r="AM242" s="50"/>
      <c r="AQ242" s="852"/>
      <c r="AR242" s="852"/>
      <c r="AS242" s="854"/>
      <c r="AT242" s="852"/>
      <c r="AW242" s="852"/>
      <c r="AX242" s="852"/>
      <c r="AY242" s="852"/>
      <c r="AZ242" s="852"/>
    </row>
    <row r="243" spans="3:52">
      <c r="AM243" s="2"/>
      <c r="AQ243" s="852"/>
      <c r="AR243" s="852"/>
      <c r="AS243" s="854"/>
      <c r="AT243" s="852"/>
      <c r="AW243" s="852"/>
      <c r="AX243" s="852"/>
      <c r="AY243" s="852"/>
      <c r="AZ243" s="852"/>
    </row>
    <row r="244" spans="3:52">
      <c r="AM244" s="2"/>
      <c r="AQ244" s="852"/>
      <c r="AR244" s="852"/>
      <c r="AS244" s="852"/>
      <c r="AT244" s="852"/>
    </row>
    <row r="245" spans="3:52">
      <c r="AM245" s="2"/>
    </row>
    <row r="252" spans="3:52">
      <c r="C252" s="1"/>
    </row>
    <row r="253" spans="3:52">
      <c r="AM253" s="255"/>
    </row>
    <row r="254" spans="3:52">
      <c r="AM254" s="255"/>
    </row>
    <row r="255" spans="3:52">
      <c r="AM255" s="255"/>
    </row>
    <row r="259" spans="36:36">
      <c r="AJ259" s="1" t="s">
        <v>1001</v>
      </c>
    </row>
  </sheetData>
  <mergeCells count="95">
    <mergeCell ref="D95:S95"/>
    <mergeCell ref="D71:S71"/>
    <mergeCell ref="AK199:AM199"/>
    <mergeCell ref="AK200:AM200"/>
    <mergeCell ref="AM190:AO190"/>
    <mergeCell ref="R96:S96"/>
    <mergeCell ref="R120:S120"/>
    <mergeCell ref="R144:S144"/>
    <mergeCell ref="R168:S168"/>
    <mergeCell ref="D143:S143"/>
    <mergeCell ref="D119:S119"/>
    <mergeCell ref="AK195:AM195"/>
    <mergeCell ref="AK196:AM196"/>
    <mergeCell ref="AK197:AM197"/>
    <mergeCell ref="D168:Q168"/>
    <mergeCell ref="AY243:AZ243"/>
    <mergeCell ref="AY239:AZ239"/>
    <mergeCell ref="AY240:AZ240"/>
    <mergeCell ref="AY241:AZ241"/>
    <mergeCell ref="AY242:AZ242"/>
    <mergeCell ref="AW239:AX239"/>
    <mergeCell ref="AW240:AX240"/>
    <mergeCell ref="AW241:AX241"/>
    <mergeCell ref="AW242:AX242"/>
    <mergeCell ref="AQ243:AR243"/>
    <mergeCell ref="AQ241:AR241"/>
    <mergeCell ref="AQ242:AR242"/>
    <mergeCell ref="AW243:AX243"/>
    <mergeCell ref="AS242:AT242"/>
    <mergeCell ref="AS243:AT243"/>
    <mergeCell ref="AQ244:AR244"/>
    <mergeCell ref="AQ240:AR240"/>
    <mergeCell ref="AS236:AT236"/>
    <mergeCell ref="AQ236:AR236"/>
    <mergeCell ref="AQ237:AR237"/>
    <mergeCell ref="AQ238:AR238"/>
    <mergeCell ref="AQ239:AR239"/>
    <mergeCell ref="AS244:AT244"/>
    <mergeCell ref="AS237:AT237"/>
    <mergeCell ref="AS238:AT238"/>
    <mergeCell ref="AS239:AT239"/>
    <mergeCell ref="AS240:AT240"/>
    <mergeCell ref="AS241:AT241"/>
    <mergeCell ref="B170:B187"/>
    <mergeCell ref="C188:H188"/>
    <mergeCell ref="I188:L188"/>
    <mergeCell ref="M188:Q188"/>
    <mergeCell ref="D144:Q144"/>
    <mergeCell ref="B146:B163"/>
    <mergeCell ref="C164:H164"/>
    <mergeCell ref="I164:L164"/>
    <mergeCell ref="M164:Q164"/>
    <mergeCell ref="D167:S167"/>
    <mergeCell ref="I1:S1"/>
    <mergeCell ref="U47:AI47"/>
    <mergeCell ref="U48:AI48"/>
    <mergeCell ref="U71:AI71"/>
    <mergeCell ref="U72:AI72"/>
    <mergeCell ref="D47:S47"/>
    <mergeCell ref="D20:S20"/>
    <mergeCell ref="R21:S21"/>
    <mergeCell ref="R48:S48"/>
    <mergeCell ref="R72:S72"/>
    <mergeCell ref="BF9:BI9"/>
    <mergeCell ref="M41:Q41"/>
    <mergeCell ref="D72:Q72"/>
    <mergeCell ref="B23:B40"/>
    <mergeCell ref="BA13:BA14"/>
    <mergeCell ref="BB13:BB14"/>
    <mergeCell ref="D21:Q21"/>
    <mergeCell ref="D19:Q19"/>
    <mergeCell ref="C41:H41"/>
    <mergeCell ref="AS17:AS19"/>
    <mergeCell ref="I41:L41"/>
    <mergeCell ref="D48:Q48"/>
    <mergeCell ref="B50:B67"/>
    <mergeCell ref="C68:H68"/>
    <mergeCell ref="I68:L68"/>
    <mergeCell ref="M68:Q68"/>
    <mergeCell ref="B122:B139"/>
    <mergeCell ref="C140:H140"/>
    <mergeCell ref="I140:L140"/>
    <mergeCell ref="M140:Q140"/>
    <mergeCell ref="BM49:BM66"/>
    <mergeCell ref="B98:B115"/>
    <mergeCell ref="C116:H116"/>
    <mergeCell ref="I116:L116"/>
    <mergeCell ref="M116:Q116"/>
    <mergeCell ref="D120:Q120"/>
    <mergeCell ref="B74:B91"/>
    <mergeCell ref="C92:H92"/>
    <mergeCell ref="I92:L92"/>
    <mergeCell ref="M92:Q92"/>
    <mergeCell ref="D96:Q96"/>
    <mergeCell ref="Y84:AI84"/>
  </mergeCells>
  <phoneticPr fontId="28" type="noConversion"/>
  <conditionalFormatting sqref="BB3">
    <cfRule type="duplicateValues" dxfId="9" priority="6"/>
  </conditionalFormatting>
  <conditionalFormatting sqref="BB4:BB9">
    <cfRule type="duplicateValues" dxfId="8" priority="5"/>
  </conditionalFormatting>
  <conditionalFormatting sqref="BB10:BB12">
    <cfRule type="duplicateValues" dxfId="7" priority="4"/>
  </conditionalFormatting>
  <conditionalFormatting sqref="AU34:BA37 AU28:BA30">
    <cfRule type="duplicateValues" dxfId="6" priority="9"/>
  </conditionalFormatting>
  <conditionalFormatting sqref="BD35:BD38 BD31:BE31 BE32">
    <cfRule type="duplicateValues" dxfId="5" priority="2"/>
  </conditionalFormatting>
  <conditionalFormatting sqref="BE35:BE38">
    <cfRule type="duplicateValues" dxfId="4" priority="1"/>
  </conditionalFormatting>
  <hyperlinks>
    <hyperlink ref="C19" location="'Index Page'!A1" display="BACK" xr:uid="{00000000-0004-0000-0700-000000000000}"/>
  </hyperlinks>
  <pageMargins left="0.7" right="0.7" top="0.75" bottom="0.75" header="0.3" footer="0.3"/>
  <pageSetup paperSize="9" scale="19" orientation="landscape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pageSetUpPr fitToPage="1"/>
  </sheetPr>
  <dimension ref="A1:CE252"/>
  <sheetViews>
    <sheetView topLeftCell="S51" zoomScale="143" zoomScaleNormal="108" workbookViewId="0">
      <selection activeCell="X87" sqref="X87"/>
    </sheetView>
  </sheetViews>
  <sheetFormatPr defaultColWidth="11.42578125" defaultRowHeight="12.75"/>
  <cols>
    <col min="1" max="1" width="5" style="1" customWidth="1"/>
    <col min="2" max="2" width="2.85546875" style="1" customWidth="1"/>
    <col min="3" max="3" width="5.28515625" style="2" customWidth="1"/>
    <col min="4" max="5" width="3.85546875" style="1" customWidth="1"/>
    <col min="6" max="6" width="5" style="1" customWidth="1"/>
    <col min="7" max="9" width="3.85546875" style="1" customWidth="1"/>
    <col min="10" max="10" width="5" style="1" customWidth="1"/>
    <col min="11" max="13" width="3.85546875" style="1" customWidth="1"/>
    <col min="14" max="14" width="5.28515625" style="1" customWidth="1"/>
    <col min="15" max="18" width="3.85546875" style="1" customWidth="1"/>
    <col min="19" max="19" width="5" style="1" customWidth="1"/>
    <col min="20" max="21" width="3.85546875" style="1" customWidth="1"/>
    <col min="22" max="22" width="5" style="1" customWidth="1"/>
    <col min="23" max="35" width="4.28515625" style="1" customWidth="1"/>
    <col min="36" max="36" width="7.28515625" style="1" bestFit="1" customWidth="1"/>
    <col min="37" max="37" width="6.85546875" style="1" customWidth="1"/>
    <col min="38" max="38" width="5.42578125" style="1" customWidth="1"/>
    <col min="39" max="43" width="4.7109375" style="1" customWidth="1"/>
    <col min="44" max="44" width="7.140625" style="1" customWidth="1"/>
    <col min="45" max="45" width="7.42578125" style="1" customWidth="1"/>
    <col min="46" max="46" width="4.7109375" style="1" customWidth="1"/>
    <col min="47" max="47" width="6.42578125" style="1" customWidth="1"/>
    <col min="48" max="48" width="30" style="1" customWidth="1"/>
    <col min="49" max="50" width="4.7109375" style="1" customWidth="1"/>
    <col min="51" max="54" width="5.140625" style="1" customWidth="1"/>
    <col min="55" max="55" width="32.42578125" style="1" customWidth="1"/>
    <col min="56" max="56" width="5.140625" style="1" customWidth="1"/>
    <col min="57" max="59" width="8.85546875" style="1" customWidth="1"/>
    <col min="60" max="16384" width="11.42578125" style="1"/>
  </cols>
  <sheetData>
    <row r="1" spans="1:62" ht="29.25" customHeight="1" thickBot="1">
      <c r="I1" s="794" t="s">
        <v>0</v>
      </c>
      <c r="J1" s="794"/>
      <c r="K1" s="794"/>
      <c r="L1" s="794"/>
      <c r="M1" s="794"/>
      <c r="N1" s="794"/>
      <c r="O1" s="794"/>
      <c r="P1" s="795"/>
      <c r="Q1" s="795"/>
      <c r="R1" s="795"/>
      <c r="S1" s="795"/>
      <c r="AB1" s="187"/>
      <c r="AC1" s="187"/>
      <c r="AD1" s="187" t="s">
        <v>1</v>
      </c>
      <c r="AE1" s="187"/>
      <c r="AF1" s="187"/>
      <c r="AG1" s="187"/>
      <c r="AH1" s="187"/>
      <c r="AN1" s="187"/>
      <c r="AU1" s="277"/>
      <c r="AV1" s="283">
        <f>Sheet4!C1</f>
        <v>1.8</v>
      </c>
    </row>
    <row r="2" spans="1:62" ht="15" thickBot="1">
      <c r="E2" s="3"/>
      <c r="I2" s="207" t="e">
        <f>[1]COMPONENTRY!D38</f>
        <v>#REF!</v>
      </c>
      <c r="J2" s="208"/>
      <c r="K2" s="208"/>
      <c r="L2" s="209"/>
      <c r="M2" s="209" t="s">
        <v>2</v>
      </c>
      <c r="N2" s="210" t="s">
        <v>3</v>
      </c>
      <c r="O2" s="211" t="s">
        <v>4</v>
      </c>
      <c r="T2" s="195" t="e">
        <f>[1]COMPONENTRY!D42</f>
        <v>#REF!</v>
      </c>
      <c r="U2" s="196"/>
      <c r="V2" s="196"/>
      <c r="W2" s="197" t="s">
        <v>3</v>
      </c>
      <c r="Y2" s="195"/>
      <c r="Z2" s="196"/>
      <c r="AA2" s="196"/>
      <c r="AB2" s="197" t="s">
        <v>3</v>
      </c>
      <c r="AH2" s="255"/>
      <c r="AN2" s="251">
        <v>500</v>
      </c>
      <c r="AO2" s="252"/>
      <c r="AP2" s="253">
        <v>0.83519999999999994</v>
      </c>
      <c r="AU2" s="281"/>
      <c r="AV2" s="284"/>
      <c r="AX2" s="169"/>
      <c r="AY2" s="169"/>
      <c r="BA2" s="240"/>
      <c r="BB2" s="240"/>
      <c r="BC2" s="240"/>
      <c r="BD2" s="240"/>
      <c r="BF2" s="1" t="s">
        <v>5</v>
      </c>
      <c r="BG2" s="65"/>
    </row>
    <row r="3" spans="1:62" ht="14.1" customHeight="1" thickBot="1">
      <c r="B3" s="92"/>
      <c r="C3" s="221"/>
      <c r="D3" s="92"/>
      <c r="E3" s="222"/>
      <c r="F3" s="92"/>
      <c r="G3" s="92"/>
      <c r="H3" s="92"/>
      <c r="I3" s="322" t="s">
        <v>1002</v>
      </c>
      <c r="J3" s="323"/>
      <c r="K3" s="323"/>
      <c r="L3" s="323"/>
      <c r="M3" s="224">
        <v>1</v>
      </c>
      <c r="N3" s="325">
        <v>10.62</v>
      </c>
      <c r="O3" s="200">
        <f>N3*M3</f>
        <v>10.62</v>
      </c>
      <c r="P3" s="1" t="s">
        <v>7</v>
      </c>
      <c r="S3" s="1">
        <v>8.61</v>
      </c>
      <c r="T3" s="198" t="s">
        <v>1003</v>
      </c>
      <c r="U3" s="199"/>
      <c r="V3" s="199"/>
      <c r="W3" s="250">
        <v>12.87</v>
      </c>
      <c r="Y3" s="198" t="s">
        <v>1004</v>
      </c>
      <c r="Z3" s="199"/>
      <c r="AA3" s="199"/>
      <c r="AB3" s="250">
        <v>17.309999999999999</v>
      </c>
      <c r="AC3" s="1" t="s">
        <v>1005</v>
      </c>
      <c r="AD3" s="27"/>
      <c r="AE3" s="199">
        <v>1.27</v>
      </c>
      <c r="AF3" s="199">
        <f>AE3-N8</f>
        <v>0.31000000000000005</v>
      </c>
      <c r="AG3" s="29"/>
      <c r="AH3" s="255"/>
      <c r="AN3" s="254">
        <v>750</v>
      </c>
      <c r="AO3" s="256"/>
      <c r="AP3" s="257">
        <v>1.0091999999999999</v>
      </c>
      <c r="BA3" s="241" t="s">
        <v>10</v>
      </c>
      <c r="BB3" s="241" t="s">
        <v>11</v>
      </c>
      <c r="BC3" s="242">
        <v>0.83519999999999994</v>
      </c>
      <c r="BD3" s="243"/>
      <c r="BF3" s="65" t="s">
        <v>12</v>
      </c>
      <c r="BG3" s="65"/>
      <c r="BH3" s="1" t="s">
        <v>13</v>
      </c>
    </row>
    <row r="4" spans="1:62" ht="14.1" customHeight="1" thickTop="1">
      <c r="B4" s="225" t="e">
        <f>[1]COMPONENTRY!D35</f>
        <v>#REF!</v>
      </c>
      <c r="C4" s="226"/>
      <c r="D4" s="227"/>
      <c r="E4" s="227" t="e">
        <f>+'[1]Reseller variables'!D7</f>
        <v>#REF!</v>
      </c>
      <c r="F4" s="228">
        <v>2</v>
      </c>
      <c r="G4" s="92"/>
      <c r="H4" s="92"/>
      <c r="I4" s="322" t="s">
        <v>1006</v>
      </c>
      <c r="J4" s="27"/>
      <c r="K4" s="27"/>
      <c r="L4" s="27"/>
      <c r="N4" s="311">
        <v>9.4700000000000006</v>
      </c>
      <c r="P4" s="1" t="s">
        <v>15</v>
      </c>
      <c r="S4" s="1">
        <v>1.52</v>
      </c>
      <c r="T4" s="198" t="s">
        <v>16</v>
      </c>
      <c r="U4" s="199"/>
      <c r="V4" s="199"/>
      <c r="W4" s="250">
        <v>3.44</v>
      </c>
      <c r="Y4" s="198" t="s">
        <v>16</v>
      </c>
      <c r="Z4" s="199"/>
      <c r="AA4" s="199"/>
      <c r="AB4" s="250">
        <v>3.44</v>
      </c>
      <c r="AD4" s="27"/>
      <c r="AE4" s="199"/>
      <c r="AF4" s="199"/>
      <c r="AG4" s="29"/>
      <c r="AH4" s="255"/>
      <c r="AN4" s="254">
        <v>1000</v>
      </c>
      <c r="AO4" s="256"/>
      <c r="AP4" s="257">
        <v>1.4094</v>
      </c>
      <c r="BA4" s="241" t="s">
        <v>17</v>
      </c>
      <c r="BB4" s="241" t="s">
        <v>18</v>
      </c>
      <c r="BC4" s="242">
        <v>1.0091999999999999</v>
      </c>
      <c r="BD4" s="243"/>
      <c r="BF4" s="65"/>
      <c r="BG4" s="65"/>
      <c r="BJ4" s="1">
        <v>72</v>
      </c>
    </row>
    <row r="5" spans="1:62" ht="12.95" customHeight="1" thickBot="1">
      <c r="B5" s="231" t="e">
        <f>[1]COMPONENTRY!D36</f>
        <v>#REF!</v>
      </c>
      <c r="C5" s="221"/>
      <c r="D5" s="92"/>
      <c r="E5" s="92"/>
      <c r="F5" s="232" t="e">
        <f>+'[1]Reseller variables'!D7</f>
        <v>#REF!</v>
      </c>
      <c r="G5" s="92"/>
      <c r="H5" s="92"/>
      <c r="I5" s="322" t="s">
        <v>1007</v>
      </c>
      <c r="J5" s="324"/>
      <c r="K5" s="324"/>
      <c r="L5" s="324"/>
      <c r="M5" s="230">
        <v>1</v>
      </c>
      <c r="N5" s="326">
        <v>8.51</v>
      </c>
      <c r="O5" s="200">
        <f>N5*M5</f>
        <v>8.51</v>
      </c>
      <c r="S5" s="1">
        <f>SUM(S3:S4)</f>
        <v>10.129999999999999</v>
      </c>
      <c r="T5" s="198" t="s">
        <v>20</v>
      </c>
      <c r="U5" s="199"/>
      <c r="V5" s="199"/>
      <c r="W5" s="200">
        <v>0.32</v>
      </c>
      <c r="Y5" s="198" t="s">
        <v>20</v>
      </c>
      <c r="Z5" s="199"/>
      <c r="AA5" s="199"/>
      <c r="AB5" s="200">
        <v>0.32</v>
      </c>
      <c r="AD5" s="27"/>
      <c r="AE5" s="199"/>
      <c r="AF5" s="199"/>
      <c r="AG5" s="29"/>
      <c r="AN5" s="254">
        <v>1250</v>
      </c>
      <c r="AO5" s="256"/>
      <c r="AP5" s="257">
        <v>1.4094</v>
      </c>
      <c r="AQ5" s="1" t="s">
        <v>21</v>
      </c>
      <c r="AR5" s="3"/>
      <c r="AT5" s="247">
        <v>9.9</v>
      </c>
      <c r="BA5" s="241" t="s">
        <v>22</v>
      </c>
      <c r="BB5" s="241" t="s">
        <v>23</v>
      </c>
      <c r="BC5" s="242">
        <v>1.4094</v>
      </c>
      <c r="BD5" s="243"/>
      <c r="BF5" s="65"/>
      <c r="BG5" s="65"/>
    </row>
    <row r="6" spans="1:62" ht="12.95" customHeight="1">
      <c r="B6" s="231" t="e">
        <f>[1]COMPONENTRY!D37</f>
        <v>#REF!</v>
      </c>
      <c r="C6" s="221"/>
      <c r="D6" s="92"/>
      <c r="E6" s="92"/>
      <c r="F6" s="232">
        <v>0</v>
      </c>
      <c r="G6" s="92"/>
      <c r="H6" s="92"/>
      <c r="I6" s="322" t="s">
        <v>1008</v>
      </c>
      <c r="J6" s="27"/>
      <c r="K6" s="27"/>
      <c r="L6" s="27"/>
      <c r="N6" s="311">
        <v>4.71</v>
      </c>
      <c r="Q6" s="1" t="s">
        <v>25</v>
      </c>
      <c r="S6" s="24">
        <f>S5-N3</f>
        <v>-0.49000000000000021</v>
      </c>
      <c r="T6" s="198" t="s">
        <v>1009</v>
      </c>
      <c r="U6" s="199"/>
      <c r="V6" s="199"/>
      <c r="W6" s="250">
        <v>10.4</v>
      </c>
      <c r="Y6" s="198" t="s">
        <v>26</v>
      </c>
      <c r="Z6" s="199"/>
      <c r="AA6" s="199"/>
      <c r="AB6" s="250">
        <v>10.4</v>
      </c>
      <c r="AD6" s="27"/>
      <c r="AE6" s="199"/>
      <c r="AF6" s="199"/>
      <c r="AG6" s="29"/>
      <c r="AN6" s="254">
        <v>1500</v>
      </c>
      <c r="AO6" s="256"/>
      <c r="AP6" s="257">
        <v>1.5891999999999999</v>
      </c>
      <c r="AT6" s="776">
        <f>AT5-W3</f>
        <v>-2.9699999999999989</v>
      </c>
      <c r="AU6" s="1" t="s">
        <v>27</v>
      </c>
      <c r="BA6" s="241" t="s">
        <v>28</v>
      </c>
      <c r="BB6" s="241" t="s">
        <v>29</v>
      </c>
      <c r="BC6" s="242">
        <v>1.4094</v>
      </c>
      <c r="BD6" s="243"/>
      <c r="BF6" s="1" t="s">
        <v>30</v>
      </c>
      <c r="BG6" s="65"/>
      <c r="BH6" s="65"/>
      <c r="BI6" s="65"/>
    </row>
    <row r="7" spans="1:62" ht="12.95" customHeight="1">
      <c r="B7" s="231" t="e">
        <f>[1]COMPONENTRY!D38</f>
        <v>#REF!</v>
      </c>
      <c r="C7" s="221"/>
      <c r="D7" s="92"/>
      <c r="E7" s="92"/>
      <c r="F7" s="232">
        <f>(ROUND(O17,2))</f>
        <v>28.88</v>
      </c>
      <c r="G7" s="92"/>
      <c r="H7" s="92"/>
      <c r="I7" t="s">
        <v>1010</v>
      </c>
      <c r="J7" s="27"/>
      <c r="K7" s="27"/>
      <c r="L7" s="27"/>
      <c r="N7" s="311">
        <v>4.28</v>
      </c>
      <c r="T7" s="201"/>
      <c r="U7" s="199"/>
      <c r="V7" s="199"/>
      <c r="W7" s="202"/>
      <c r="Y7" s="201"/>
      <c r="Z7" s="199"/>
      <c r="AA7" s="199"/>
      <c r="AB7" s="202"/>
      <c r="AE7" s="199"/>
      <c r="AF7" s="199"/>
      <c r="AN7" s="254">
        <v>1750</v>
      </c>
      <c r="AO7" s="256"/>
      <c r="AP7" s="257">
        <v>1.7747999999999999</v>
      </c>
      <c r="AT7" s="247">
        <f>AT6*1.1</f>
        <v>-3.266999999999999</v>
      </c>
      <c r="BA7" s="241" t="s">
        <v>32</v>
      </c>
      <c r="BB7" s="241" t="s">
        <v>33</v>
      </c>
      <c r="BC7" s="242">
        <v>1.5891999999999999</v>
      </c>
      <c r="BD7" s="243"/>
      <c r="BF7" s="65"/>
      <c r="BG7" s="65"/>
      <c r="BH7" s="65" t="s">
        <v>34</v>
      </c>
      <c r="BI7" s="65"/>
    </row>
    <row r="8" spans="1:62" ht="12.95" customHeight="1">
      <c r="B8" s="231" t="s">
        <v>35</v>
      </c>
      <c r="C8" s="221"/>
      <c r="D8" s="92"/>
      <c r="E8" s="92"/>
      <c r="F8" s="234">
        <v>6.36</v>
      </c>
      <c r="G8" s="92"/>
      <c r="H8" s="92"/>
      <c r="I8" t="s">
        <v>1011</v>
      </c>
      <c r="J8" s="27"/>
      <c r="K8" s="27"/>
      <c r="L8" s="27"/>
      <c r="N8" s="311">
        <v>0.96</v>
      </c>
      <c r="T8" s="201" t="s">
        <v>37</v>
      </c>
      <c r="U8" s="199"/>
      <c r="V8" s="199"/>
      <c r="W8" s="200">
        <f>SUM(W3:W7)*0.1</f>
        <v>2.7030000000000003</v>
      </c>
      <c r="X8" s="25"/>
      <c r="Y8" s="201" t="s">
        <v>37</v>
      </c>
      <c r="Z8" s="199"/>
      <c r="AA8" s="199"/>
      <c r="AB8" s="200">
        <f>SUM(AB3:AB7)*0.1</f>
        <v>3.1470000000000002</v>
      </c>
      <c r="AE8" s="199"/>
      <c r="AF8" s="199"/>
      <c r="AG8" s="29"/>
      <c r="AN8" s="254">
        <v>2000</v>
      </c>
      <c r="AO8" s="256"/>
      <c r="AP8" s="257">
        <v>1.9487999999999999</v>
      </c>
      <c r="AQ8" s="25"/>
      <c r="BA8" s="241" t="s">
        <v>38</v>
      </c>
      <c r="BB8" s="241" t="s">
        <v>39</v>
      </c>
      <c r="BC8" s="242">
        <v>1.7747999999999999</v>
      </c>
      <c r="BD8" s="243"/>
      <c r="BG8" s="65"/>
      <c r="BH8" s="65"/>
      <c r="BI8" s="65"/>
    </row>
    <row r="9" spans="1:62" ht="12.95" customHeight="1">
      <c r="B9" s="231" t="s">
        <v>40</v>
      </c>
      <c r="C9" s="221"/>
      <c r="D9" s="92"/>
      <c r="E9" s="92"/>
      <c r="F9" s="232">
        <v>7.92</v>
      </c>
      <c r="G9" s="92"/>
      <c r="H9" s="92"/>
      <c r="I9" t="s">
        <v>1012</v>
      </c>
      <c r="N9" s="311">
        <v>1.08</v>
      </c>
      <c r="T9" s="203" t="e">
        <f>[1]COMPONENTRY!G43</f>
        <v>#REF!</v>
      </c>
      <c r="U9" s="199"/>
      <c r="V9" s="199"/>
      <c r="W9" s="200">
        <v>1</v>
      </c>
      <c r="Y9" s="203" t="e">
        <f>[1]COMPONENTRY!L43</f>
        <v>#REF!</v>
      </c>
      <c r="Z9" s="199"/>
      <c r="AA9" s="199"/>
      <c r="AB9" s="200">
        <v>1</v>
      </c>
      <c r="AD9" s="305"/>
      <c r="AE9" s="199"/>
      <c r="AF9" s="199"/>
      <c r="AG9" s="29"/>
      <c r="AN9" s="254">
        <v>2250</v>
      </c>
      <c r="AO9" s="256"/>
      <c r="AP9" s="257">
        <v>2.1111999999999997</v>
      </c>
      <c r="BA9" s="241" t="s">
        <v>42</v>
      </c>
      <c r="BB9" s="241" t="s">
        <v>43</v>
      </c>
      <c r="BC9" s="242">
        <v>1.9487999999999999</v>
      </c>
      <c r="BD9" s="243"/>
      <c r="BF9" s="796" t="s">
        <v>44</v>
      </c>
      <c r="BG9" s="797"/>
      <c r="BH9" s="797"/>
      <c r="BI9" s="797"/>
    </row>
    <row r="10" spans="1:62" ht="14.1" customHeight="1" thickBot="1">
      <c r="A10" s="26"/>
      <c r="B10" s="231" t="s">
        <v>45</v>
      </c>
      <c r="C10" s="221"/>
      <c r="D10" s="92"/>
      <c r="E10" s="92"/>
      <c r="F10" s="232">
        <v>9.7799999999999994</v>
      </c>
      <c r="G10" s="92"/>
      <c r="H10" s="92"/>
      <c r="I10" s="198" t="s">
        <v>19</v>
      </c>
      <c r="J10" s="324"/>
      <c r="K10" s="324"/>
      <c r="L10" s="324"/>
      <c r="M10" s="230">
        <v>2</v>
      </c>
      <c r="N10" s="246">
        <v>0.31</v>
      </c>
      <c r="O10" s="200">
        <f>N10*M10</f>
        <v>0.62</v>
      </c>
      <c r="P10" s="1" t="e">
        <f>'[1]Component Costs'!C327</f>
        <v>#REF!</v>
      </c>
      <c r="Q10" s="29" t="e">
        <f>P10-#REF!</f>
        <v>#REF!</v>
      </c>
      <c r="T10" s="204" t="s">
        <v>46</v>
      </c>
      <c r="U10" s="205"/>
      <c r="V10" s="205"/>
      <c r="W10" s="206">
        <f>SUM(W3:W9)</f>
        <v>30.733000000000001</v>
      </c>
      <c r="Y10" s="204" t="s">
        <v>46</v>
      </c>
      <c r="Z10" s="205"/>
      <c r="AA10" s="205"/>
      <c r="AB10" s="206">
        <f>SUM(AB3:AB9)</f>
        <v>35.616999999999997</v>
      </c>
      <c r="AL10" s="170" t="s">
        <v>66</v>
      </c>
      <c r="AN10" s="254">
        <v>2500</v>
      </c>
      <c r="AO10" s="255"/>
      <c r="AP10" s="258">
        <v>2.44</v>
      </c>
      <c r="BA10" s="241" t="s">
        <v>47</v>
      </c>
      <c r="BB10" s="241" t="s">
        <v>48</v>
      </c>
      <c r="BC10" s="242">
        <v>2.1111999999999997</v>
      </c>
      <c r="BD10" s="243"/>
    </row>
    <row r="11" spans="1:62" ht="15" customHeight="1" thickBot="1">
      <c r="B11" s="231" t="s">
        <v>49</v>
      </c>
      <c r="C11" s="221"/>
      <c r="D11" s="92"/>
      <c r="E11" s="92"/>
      <c r="F11" s="232">
        <v>12.44</v>
      </c>
      <c r="G11" s="92"/>
      <c r="H11" s="92"/>
      <c r="I11" s="198" t="s">
        <v>24</v>
      </c>
      <c r="J11" s="324"/>
      <c r="K11" s="324"/>
      <c r="L11" s="324"/>
      <c r="M11" s="230">
        <v>1</v>
      </c>
      <c r="N11" s="246">
        <v>0.2</v>
      </c>
      <c r="O11" s="200">
        <f>N11*M11</f>
        <v>0.2</v>
      </c>
      <c r="Y11" s="3"/>
      <c r="Z11" s="3"/>
      <c r="AA11" s="3"/>
      <c r="AB11" s="3"/>
      <c r="AF11" s="172" t="s">
        <v>71</v>
      </c>
      <c r="AG11" s="172"/>
      <c r="AH11" s="172"/>
      <c r="AI11" s="172"/>
      <c r="AJ11" s="172"/>
      <c r="AK11" s="171">
        <v>3</v>
      </c>
      <c r="AL11" s="3">
        <f>SUM(AK11-N5)</f>
        <v>-5.51</v>
      </c>
      <c r="AN11" s="259">
        <v>2750</v>
      </c>
      <c r="AO11" s="260"/>
      <c r="AP11" s="261">
        <v>2.85</v>
      </c>
      <c r="BA11" s="241" t="s">
        <v>50</v>
      </c>
      <c r="BB11" s="241" t="s">
        <v>51</v>
      </c>
      <c r="BC11" s="244">
        <v>2.44</v>
      </c>
      <c r="BD11" s="243"/>
    </row>
    <row r="12" spans="1:62" ht="12.95" customHeight="1" thickTop="1">
      <c r="B12" s="231" t="s">
        <v>52</v>
      </c>
      <c r="C12" s="221"/>
      <c r="D12" s="92"/>
      <c r="E12" s="92"/>
      <c r="F12" s="232">
        <v>13.61</v>
      </c>
      <c r="G12" s="92"/>
      <c r="H12" s="92"/>
      <c r="I12" s="198" t="s">
        <v>31</v>
      </c>
      <c r="J12" s="324"/>
      <c r="K12" s="324"/>
      <c r="L12" s="324"/>
      <c r="M12" s="230">
        <v>1</v>
      </c>
      <c r="N12" s="246">
        <v>0.1</v>
      </c>
      <c r="O12" s="200">
        <f>N12*M12</f>
        <v>0.1</v>
      </c>
      <c r="T12" s="213"/>
      <c r="U12" s="214"/>
      <c r="V12" s="214"/>
      <c r="W12" s="214" t="s">
        <v>53</v>
      </c>
      <c r="X12" s="214" t="s">
        <v>54</v>
      </c>
      <c r="Y12" s="215" t="s">
        <v>4</v>
      </c>
      <c r="AF12" s="1" t="s">
        <v>76</v>
      </c>
      <c r="AL12" s="1">
        <v>11.01</v>
      </c>
      <c r="BA12" s="241" t="s">
        <v>55</v>
      </c>
      <c r="BB12" s="241" t="s">
        <v>56</v>
      </c>
      <c r="BC12" s="244">
        <v>2.85</v>
      </c>
      <c r="BD12" s="243"/>
    </row>
    <row r="13" spans="1:62" ht="14.1" customHeight="1" thickBot="1">
      <c r="B13" s="235" t="s">
        <v>57</v>
      </c>
      <c r="C13" s="236"/>
      <c r="D13" s="237"/>
      <c r="E13" s="237"/>
      <c r="F13" s="238">
        <f>ROUND(W10,2)</f>
        <v>30.73</v>
      </c>
      <c r="G13" s="92"/>
      <c r="H13" s="92"/>
      <c r="I13" s="27" t="s">
        <v>36</v>
      </c>
      <c r="J13" s="27"/>
      <c r="K13" s="27"/>
      <c r="L13" s="27"/>
      <c r="M13" s="1">
        <v>1</v>
      </c>
      <c r="N13" s="247">
        <v>0.12</v>
      </c>
      <c r="O13" s="1">
        <f>N13*M13</f>
        <v>0.12</v>
      </c>
      <c r="T13" s="216"/>
      <c r="U13" s="193"/>
      <c r="V13" s="192"/>
      <c r="W13" s="194" t="e">
        <f>[1]COMPONENTRY!B52</f>
        <v>#REF!</v>
      </c>
      <c r="X13" s="193">
        <v>2</v>
      </c>
      <c r="Y13" s="217"/>
      <c r="AF13" s="1" t="s">
        <v>80</v>
      </c>
      <c r="AL13" s="1">
        <v>12.28</v>
      </c>
      <c r="BA13" s="848"/>
      <c r="BB13" s="848"/>
      <c r="BC13" s="170"/>
      <c r="BD13" s="784"/>
    </row>
    <row r="14" spans="1:62" ht="15" customHeight="1" thickTop="1" thickBot="1">
      <c r="B14" s="1" t="s">
        <v>58</v>
      </c>
      <c r="E14" s="3"/>
      <c r="F14" s="238">
        <f>ROUND(AB10,2)</f>
        <v>35.619999999999997</v>
      </c>
      <c r="I14" s="198" t="s">
        <v>41</v>
      </c>
      <c r="J14" s="324"/>
      <c r="K14" s="324"/>
      <c r="L14" s="324"/>
      <c r="M14" s="230">
        <v>1</v>
      </c>
      <c r="N14" s="248">
        <v>0.1</v>
      </c>
      <c r="O14" s="200">
        <f>N14*M14</f>
        <v>0.1</v>
      </c>
      <c r="P14" s="40"/>
      <c r="Q14" s="192"/>
      <c r="R14" s="192"/>
      <c r="S14" s="192"/>
      <c r="T14" s="218" t="e">
        <f>'[1]Component Costs'!B3</f>
        <v>#REF!</v>
      </c>
      <c r="U14" s="219"/>
      <c r="V14" s="219"/>
      <c r="W14" s="219"/>
      <c r="X14" s="219"/>
      <c r="Y14" s="220" t="e">
        <f>'[1]Component Costs'!C325</f>
        <v>#REF!</v>
      </c>
      <c r="BA14" s="848"/>
      <c r="BB14" s="848"/>
      <c r="BC14" s="170"/>
      <c r="BD14" s="784"/>
    </row>
    <row r="15" spans="1:62" ht="15.75" thickTop="1">
      <c r="E15" s="3"/>
      <c r="I15" s="201" t="s">
        <v>59</v>
      </c>
      <c r="N15" s="27"/>
      <c r="O15" s="200">
        <f>SUM(O3:O14)*0.03</f>
        <v>0.60810000000000008</v>
      </c>
      <c r="AE15" s="1" t="s">
        <v>15</v>
      </c>
      <c r="AH15" s="1">
        <v>3.28</v>
      </c>
      <c r="AJ15" s="170"/>
      <c r="AM15" s="1" t="s">
        <v>60</v>
      </c>
      <c r="AR15" s="1">
        <v>35</v>
      </c>
      <c r="AS15" s="249" t="s">
        <v>61</v>
      </c>
      <c r="AW15" s="169"/>
      <c r="AX15" s="169"/>
      <c r="AY15" s="169"/>
    </row>
    <row r="16" spans="1:62" ht="15">
      <c r="A16" s="43"/>
      <c r="B16" s="43"/>
      <c r="C16" s="44"/>
      <c r="E16" s="3"/>
      <c r="I16" s="203" t="e">
        <f>[1]COMPONENTRY!G46</f>
        <v>#REF!</v>
      </c>
      <c r="N16" s="27"/>
      <c r="O16" s="200">
        <v>8</v>
      </c>
      <c r="AC16" s="3" t="s">
        <v>62</v>
      </c>
      <c r="AH16" s="3">
        <f>AT6</f>
        <v>-2.9699999999999989</v>
      </c>
      <c r="AJ16" s="170"/>
      <c r="AS16" s="249"/>
      <c r="AW16" s="169"/>
      <c r="AX16" s="169"/>
      <c r="AY16" s="169"/>
    </row>
    <row r="17" spans="1:60" ht="12.75" customHeight="1" thickBot="1">
      <c r="A17" s="43"/>
      <c r="B17" s="43"/>
      <c r="C17" s="46" t="e">
        <f>+'[1]Reseller variables'!D11</f>
        <v>#REF!</v>
      </c>
      <c r="E17" s="793"/>
      <c r="F17" s="793"/>
      <c r="G17" s="47"/>
      <c r="H17" s="793"/>
      <c r="I17" s="204" t="s">
        <v>46</v>
      </c>
      <c r="J17" s="205"/>
      <c r="K17" s="205"/>
      <c r="L17" s="205"/>
      <c r="M17" s="205"/>
      <c r="N17" s="205"/>
      <c r="O17" s="212">
        <f>SUM(O3:O16)</f>
        <v>28.878100000000003</v>
      </c>
      <c r="U17" s="48"/>
      <c r="V17" s="48"/>
      <c r="AH17" s="108">
        <f>AT7+AH15</f>
        <v>1.3000000000000789E-2</v>
      </c>
      <c r="AJ17" s="170"/>
      <c r="AS17" s="845"/>
      <c r="AW17" s="169"/>
      <c r="AX17" s="169"/>
      <c r="AY17" s="169"/>
      <c r="BC17" s="173" t="s">
        <v>64</v>
      </c>
      <c r="BE17" s="1" t="s">
        <v>65</v>
      </c>
    </row>
    <row r="18" spans="1:60" ht="12.75" customHeight="1">
      <c r="A18" s="43"/>
      <c r="B18" s="43"/>
      <c r="C18" s="49"/>
      <c r="E18" s="793"/>
      <c r="F18" s="793"/>
      <c r="G18" s="47"/>
      <c r="H18" s="793"/>
      <c r="I18" s="47"/>
      <c r="U18" s="48"/>
      <c r="V18" s="48"/>
      <c r="AS18" s="845"/>
      <c r="AW18" s="169"/>
      <c r="AX18" s="169"/>
      <c r="AY18" s="169"/>
      <c r="BC18" s="174" t="s">
        <v>67</v>
      </c>
    </row>
    <row r="19" spans="1:60" ht="29.1" customHeight="1">
      <c r="A19" s="43"/>
      <c r="B19" s="43"/>
      <c r="C19" s="50" t="s">
        <v>68</v>
      </c>
      <c r="D19" s="800" t="s">
        <v>1013</v>
      </c>
      <c r="E19" s="800"/>
      <c r="F19" s="800"/>
      <c r="G19" s="800"/>
      <c r="H19" s="800"/>
      <c r="I19" s="800"/>
      <c r="J19" s="800"/>
      <c r="K19" s="800"/>
      <c r="L19" s="800"/>
      <c r="M19" s="800"/>
      <c r="N19" s="800"/>
      <c r="O19" s="800"/>
      <c r="P19" s="800"/>
      <c r="Q19" s="800"/>
      <c r="R19" s="191"/>
      <c r="S19" s="191"/>
      <c r="T19" s="191"/>
      <c r="U19" s="191"/>
      <c r="V19" s="191"/>
      <c r="X19" s="1" t="s">
        <v>70</v>
      </c>
      <c r="AS19" s="845"/>
      <c r="BB19" s="169"/>
      <c r="BC19" s="175" t="s">
        <v>74</v>
      </c>
      <c r="BD19" s="169"/>
      <c r="BE19" s="169"/>
    </row>
    <row r="20" spans="1:60" ht="20.100000000000001" customHeight="1">
      <c r="A20" s="51" t="s">
        <v>75</v>
      </c>
      <c r="B20" s="52"/>
      <c r="C20" s="53" t="e">
        <f>[1]COMPONENTRY!L52</f>
        <v>#REF!</v>
      </c>
      <c r="D20" s="803" t="s">
        <v>35</v>
      </c>
      <c r="E20" s="803"/>
      <c r="F20" s="803"/>
      <c r="G20" s="803"/>
      <c r="H20" s="803"/>
      <c r="I20" s="803"/>
      <c r="J20" s="803"/>
      <c r="K20" s="803"/>
      <c r="L20" s="803"/>
      <c r="M20" s="803"/>
      <c r="N20" s="803"/>
      <c r="O20" s="803"/>
      <c r="P20" s="803"/>
      <c r="Q20" s="803"/>
      <c r="R20" s="179"/>
      <c r="S20" s="179"/>
      <c r="T20" s="179"/>
      <c r="U20" s="179"/>
      <c r="V20" s="179"/>
      <c r="W20" s="179"/>
      <c r="X20" s="179"/>
      <c r="Y20" s="65"/>
      <c r="Z20" s="65"/>
      <c r="AA20" s="65"/>
      <c r="AB20" s="65"/>
      <c r="AU20" s="24"/>
      <c r="AV20" s="169"/>
      <c r="BD20" s="169"/>
      <c r="BE20" s="169"/>
    </row>
    <row r="21" spans="1:60" ht="20.100000000000001" customHeight="1">
      <c r="A21" s="51"/>
      <c r="B21" s="52" t="s">
        <v>78</v>
      </c>
      <c r="C21" s="53" t="e">
        <f>'[1]Reseller variables'!D11</f>
        <v>#REF!</v>
      </c>
      <c r="D21" s="804" t="s">
        <v>79</v>
      </c>
      <c r="E21" s="804"/>
      <c r="F21" s="804"/>
      <c r="G21" s="804"/>
      <c r="H21" s="804"/>
      <c r="I21" s="804"/>
      <c r="J21" s="804"/>
      <c r="K21" s="804"/>
      <c r="L21" s="804"/>
      <c r="M21" s="804"/>
      <c r="N21" s="804"/>
      <c r="O21" s="804"/>
      <c r="P21" s="804"/>
      <c r="Q21" s="804"/>
      <c r="R21" s="180"/>
      <c r="S21" s="180"/>
      <c r="T21" s="180"/>
      <c r="U21" s="180"/>
      <c r="V21" s="180"/>
      <c r="W21" s="180"/>
      <c r="X21" s="180"/>
      <c r="Y21" s="65"/>
      <c r="Z21" s="65"/>
      <c r="AA21" s="65"/>
      <c r="AB21" s="65"/>
      <c r="AU21" s="24"/>
      <c r="AV21" s="169"/>
    </row>
    <row r="22" spans="1:60" ht="15" customHeight="1" thickBot="1">
      <c r="A22" s="54"/>
      <c r="B22" s="54"/>
      <c r="C22" s="55"/>
      <c r="D22" s="189">
        <v>1200</v>
      </c>
      <c r="E22" s="189">
        <v>1400</v>
      </c>
      <c r="F22" s="189">
        <v>1600</v>
      </c>
      <c r="G22" s="189">
        <v>1800</v>
      </c>
      <c r="H22" s="189">
        <v>2000</v>
      </c>
      <c r="I22" s="189">
        <v>2200</v>
      </c>
      <c r="J22" s="189">
        <v>2400</v>
      </c>
      <c r="K22" s="189">
        <v>2600</v>
      </c>
      <c r="L22" s="189">
        <v>2800</v>
      </c>
      <c r="M22" s="189">
        <v>3000</v>
      </c>
      <c r="N22" s="189">
        <v>3200</v>
      </c>
      <c r="O22" s="189">
        <v>3400</v>
      </c>
      <c r="P22" s="189">
        <v>3600</v>
      </c>
      <c r="Q22" s="189">
        <v>3800</v>
      </c>
      <c r="R22" s="189">
        <v>4000</v>
      </c>
      <c r="S22" s="189">
        <v>4200</v>
      </c>
      <c r="T22" s="189">
        <v>4400</v>
      </c>
      <c r="U22" s="189">
        <v>4600</v>
      </c>
      <c r="V22" s="189">
        <v>4800</v>
      </c>
      <c r="W22" s="189">
        <v>5000</v>
      </c>
      <c r="X22" s="189">
        <v>5200</v>
      </c>
      <c r="Y22" s="189">
        <v>5400</v>
      </c>
      <c r="Z22" s="189">
        <v>5600</v>
      </c>
      <c r="AA22" s="189">
        <v>5800</v>
      </c>
      <c r="AB22" s="189">
        <v>6000</v>
      </c>
      <c r="AC22" s="189">
        <v>6200</v>
      </c>
      <c r="AD22" s="189">
        <v>6400</v>
      </c>
      <c r="AE22" s="189">
        <v>6600</v>
      </c>
      <c r="AF22" s="189">
        <v>6800</v>
      </c>
      <c r="AG22" s="344">
        <v>7000</v>
      </c>
      <c r="AH22" s="181"/>
      <c r="AI22" s="181"/>
      <c r="AJ22" s="181"/>
      <c r="AK22" s="181"/>
      <c r="AV22" s="169"/>
    </row>
    <row r="23" spans="1:60" ht="15" customHeight="1">
      <c r="A23" s="54"/>
      <c r="B23" s="802" t="s">
        <v>82</v>
      </c>
      <c r="C23" s="184">
        <v>600</v>
      </c>
      <c r="D23" s="185" t="e">
        <f t="shared" ref="D23:L38" si="0">INT(((($F$7+$AP$2)+(D$22/1000*$F$13)+((D$22+100)*($C23+400)/1000000*$F$8))*$C$21+$F$5)*$C$20)</f>
        <v>#REF!</v>
      </c>
      <c r="E23" s="185" t="e">
        <f t="shared" si="0"/>
        <v>#REF!</v>
      </c>
      <c r="F23" s="185" t="e">
        <f t="shared" si="0"/>
        <v>#REF!</v>
      </c>
      <c r="G23" s="185" t="e">
        <f t="shared" si="0"/>
        <v>#REF!</v>
      </c>
      <c r="H23" s="185" t="e">
        <f t="shared" si="0"/>
        <v>#REF!</v>
      </c>
      <c r="I23" s="185" t="e">
        <f t="shared" si="0"/>
        <v>#REF!</v>
      </c>
      <c r="J23" s="185" t="e">
        <f t="shared" si="0"/>
        <v>#REF!</v>
      </c>
      <c r="K23" s="185" t="e">
        <f t="shared" si="0"/>
        <v>#REF!</v>
      </c>
      <c r="L23" s="185" t="e">
        <f t="shared" si="0"/>
        <v>#REF!</v>
      </c>
      <c r="M23" s="267" t="e">
        <f>INT(((($F$7+$AP$2)+(M$22/1000*$F$14)+((M$22+100)*($C23+400)/1000000*$F$8))*$C$21+$F$5)*$C$20)</f>
        <v>#REF!</v>
      </c>
      <c r="N23" s="268" t="e">
        <f t="shared" ref="N23:Q38" si="1">INT(((($F$7+$AP$2)+(N$22/1000*$F$14)+((N$22+100)*($C23+400)/1000000*$F$8))*$C$21+$F$5)*$C$20)</f>
        <v>#REF!</v>
      </c>
      <c r="O23" s="268" t="e">
        <f t="shared" si="1"/>
        <v>#REF!</v>
      </c>
      <c r="P23" s="268" t="e">
        <f t="shared" si="1"/>
        <v>#REF!</v>
      </c>
      <c r="Q23" s="269" t="e">
        <f t="shared" si="1"/>
        <v>#REF!</v>
      </c>
      <c r="R23" s="185"/>
      <c r="S23" s="185"/>
      <c r="T23" s="185"/>
      <c r="U23" s="185"/>
      <c r="V23" s="188"/>
      <c r="W23" s="178"/>
      <c r="BA23" s="65"/>
      <c r="BB23" s="65"/>
      <c r="BC23" s="65"/>
    </row>
    <row r="24" spans="1:60" ht="15" customHeight="1">
      <c r="A24" s="54"/>
      <c r="B24" s="802"/>
      <c r="C24" s="184">
        <v>800</v>
      </c>
      <c r="D24" s="185" t="e">
        <f t="shared" si="0"/>
        <v>#REF!</v>
      </c>
      <c r="E24" s="185" t="e">
        <f t="shared" si="0"/>
        <v>#REF!</v>
      </c>
      <c r="F24" s="185" t="e">
        <f t="shared" si="0"/>
        <v>#REF!</v>
      </c>
      <c r="G24" s="185" t="e">
        <f t="shared" si="0"/>
        <v>#REF!</v>
      </c>
      <c r="H24" s="185" t="e">
        <f t="shared" si="0"/>
        <v>#REF!</v>
      </c>
      <c r="I24" s="185" t="e">
        <f t="shared" si="0"/>
        <v>#REF!</v>
      </c>
      <c r="J24" s="185" t="e">
        <f t="shared" si="0"/>
        <v>#REF!</v>
      </c>
      <c r="K24" s="185" t="e">
        <f t="shared" si="0"/>
        <v>#REF!</v>
      </c>
      <c r="L24" s="185" t="e">
        <f t="shared" si="0"/>
        <v>#REF!</v>
      </c>
      <c r="M24" s="270" t="e">
        <f t="shared" ref="M24:M37" si="2">INT(((($F$7+$AP$2)+(M$22/1000*$F$14)+((M$22+100)*($C24+400)/1000000*$F$8))*$C$21+$F$5)*$C$20)</f>
        <v>#REF!</v>
      </c>
      <c r="N24" s="271" t="e">
        <f t="shared" si="1"/>
        <v>#REF!</v>
      </c>
      <c r="O24" s="271" t="e">
        <f t="shared" si="1"/>
        <v>#REF!</v>
      </c>
      <c r="P24" s="271" t="e">
        <f t="shared" si="1"/>
        <v>#REF!</v>
      </c>
      <c r="Q24" s="272" t="e">
        <f t="shared" si="1"/>
        <v>#REF!</v>
      </c>
      <c r="R24" s="185"/>
      <c r="S24" s="185"/>
      <c r="T24" s="185"/>
      <c r="U24" s="185"/>
      <c r="V24" s="188"/>
      <c r="W24" s="65"/>
      <c r="BA24" s="65"/>
      <c r="BB24" s="65"/>
      <c r="BC24" s="65"/>
    </row>
    <row r="25" spans="1:60" ht="15" customHeight="1">
      <c r="A25" s="54"/>
      <c r="B25" s="802"/>
      <c r="C25" s="184">
        <v>1000</v>
      </c>
      <c r="D25" s="185" t="e">
        <f t="shared" si="0"/>
        <v>#REF!</v>
      </c>
      <c r="E25" s="185" t="e">
        <f t="shared" si="0"/>
        <v>#REF!</v>
      </c>
      <c r="F25" s="185" t="e">
        <f t="shared" si="0"/>
        <v>#REF!</v>
      </c>
      <c r="G25" s="185" t="e">
        <f t="shared" si="0"/>
        <v>#REF!</v>
      </c>
      <c r="H25" s="185" t="e">
        <f t="shared" si="0"/>
        <v>#REF!</v>
      </c>
      <c r="I25" s="185" t="e">
        <f t="shared" si="0"/>
        <v>#REF!</v>
      </c>
      <c r="J25" s="185" t="e">
        <f t="shared" si="0"/>
        <v>#REF!</v>
      </c>
      <c r="K25" s="185" t="e">
        <f t="shared" si="0"/>
        <v>#REF!</v>
      </c>
      <c r="L25" s="185" t="e">
        <f t="shared" si="0"/>
        <v>#REF!</v>
      </c>
      <c r="M25" s="270" t="e">
        <f t="shared" si="2"/>
        <v>#REF!</v>
      </c>
      <c r="N25" s="271" t="e">
        <f t="shared" si="1"/>
        <v>#REF!</v>
      </c>
      <c r="O25" s="271" t="e">
        <f t="shared" si="1"/>
        <v>#REF!</v>
      </c>
      <c r="P25" s="271" t="e">
        <f t="shared" si="1"/>
        <v>#REF!</v>
      </c>
      <c r="Q25" s="272" t="e">
        <f t="shared" si="1"/>
        <v>#REF!</v>
      </c>
      <c r="R25" s="185"/>
      <c r="S25" s="185"/>
      <c r="T25" s="185"/>
      <c r="U25" s="185"/>
      <c r="V25" s="188"/>
      <c r="W25" s="178"/>
      <c r="BA25" s="65"/>
      <c r="BB25" s="65"/>
      <c r="BC25" s="65"/>
    </row>
    <row r="26" spans="1:60" ht="15" customHeight="1">
      <c r="A26" s="54"/>
      <c r="B26" s="802"/>
      <c r="C26" s="184">
        <v>1200</v>
      </c>
      <c r="D26" s="185" t="e">
        <f t="shared" si="0"/>
        <v>#REF!</v>
      </c>
      <c r="E26" s="185" t="e">
        <f t="shared" si="0"/>
        <v>#REF!</v>
      </c>
      <c r="F26" s="185" t="e">
        <f t="shared" si="0"/>
        <v>#REF!</v>
      </c>
      <c r="G26" s="185" t="e">
        <f t="shared" si="0"/>
        <v>#REF!</v>
      </c>
      <c r="H26" s="185" t="e">
        <f t="shared" si="0"/>
        <v>#REF!</v>
      </c>
      <c r="I26" s="185" t="e">
        <f t="shared" si="0"/>
        <v>#REF!</v>
      </c>
      <c r="J26" s="185" t="e">
        <f t="shared" si="0"/>
        <v>#REF!</v>
      </c>
      <c r="K26" s="185" t="e">
        <f t="shared" si="0"/>
        <v>#REF!</v>
      </c>
      <c r="L26" s="185" t="e">
        <f t="shared" si="0"/>
        <v>#REF!</v>
      </c>
      <c r="M26" s="270" t="e">
        <f t="shared" si="2"/>
        <v>#REF!</v>
      </c>
      <c r="N26" s="271" t="e">
        <f t="shared" si="1"/>
        <v>#REF!</v>
      </c>
      <c r="O26" s="271" t="e">
        <f t="shared" si="1"/>
        <v>#REF!</v>
      </c>
      <c r="P26" s="271" t="e">
        <f t="shared" si="1"/>
        <v>#REF!</v>
      </c>
      <c r="Q26" s="272" t="e">
        <f t="shared" si="1"/>
        <v>#REF!</v>
      </c>
      <c r="R26" s="185"/>
      <c r="S26" s="185"/>
      <c r="T26" s="185"/>
      <c r="U26" s="185"/>
      <c r="V26" s="188"/>
      <c r="W26" s="65"/>
      <c r="BA26" s="65"/>
      <c r="BB26" s="65"/>
      <c r="BC26" s="65"/>
    </row>
    <row r="27" spans="1:60" ht="15" customHeight="1">
      <c r="A27" s="54"/>
      <c r="B27" s="802"/>
      <c r="C27" s="184">
        <v>1400</v>
      </c>
      <c r="D27" s="185" t="e">
        <f t="shared" si="0"/>
        <v>#REF!</v>
      </c>
      <c r="E27" s="185" t="e">
        <f t="shared" si="0"/>
        <v>#REF!</v>
      </c>
      <c r="F27" s="185" t="e">
        <f t="shared" si="0"/>
        <v>#REF!</v>
      </c>
      <c r="G27" s="185" t="e">
        <f t="shared" si="0"/>
        <v>#REF!</v>
      </c>
      <c r="H27" s="185" t="e">
        <f t="shared" si="0"/>
        <v>#REF!</v>
      </c>
      <c r="I27" s="185" t="e">
        <f t="shared" si="0"/>
        <v>#REF!</v>
      </c>
      <c r="J27" s="185" t="e">
        <f t="shared" si="0"/>
        <v>#REF!</v>
      </c>
      <c r="K27" s="185" t="e">
        <f t="shared" si="0"/>
        <v>#REF!</v>
      </c>
      <c r="L27" s="185" t="e">
        <f t="shared" si="0"/>
        <v>#REF!</v>
      </c>
      <c r="M27" s="270" t="e">
        <f t="shared" si="2"/>
        <v>#REF!</v>
      </c>
      <c r="N27" s="271" t="e">
        <f t="shared" si="1"/>
        <v>#REF!</v>
      </c>
      <c r="O27" s="271" t="e">
        <f t="shared" si="1"/>
        <v>#REF!</v>
      </c>
      <c r="P27" s="271" t="e">
        <f t="shared" si="1"/>
        <v>#REF!</v>
      </c>
      <c r="Q27" s="272" t="e">
        <f t="shared" si="1"/>
        <v>#REF!</v>
      </c>
      <c r="R27" s="185"/>
      <c r="S27" s="185"/>
      <c r="T27" s="185"/>
      <c r="U27" s="185"/>
      <c r="V27" s="188"/>
      <c r="W27" s="65"/>
    </row>
    <row r="28" spans="1:60" ht="15" customHeight="1">
      <c r="A28" s="54"/>
      <c r="B28" s="802"/>
      <c r="C28" s="184">
        <v>1600</v>
      </c>
      <c r="D28" s="185" t="e">
        <f t="shared" si="0"/>
        <v>#REF!</v>
      </c>
      <c r="E28" s="185" t="e">
        <f t="shared" si="0"/>
        <v>#REF!</v>
      </c>
      <c r="F28" s="185" t="e">
        <f t="shared" si="0"/>
        <v>#REF!</v>
      </c>
      <c r="G28" s="185" t="e">
        <f t="shared" si="0"/>
        <v>#REF!</v>
      </c>
      <c r="H28" s="185" t="e">
        <f t="shared" si="0"/>
        <v>#REF!</v>
      </c>
      <c r="I28" s="185" t="e">
        <f t="shared" si="0"/>
        <v>#REF!</v>
      </c>
      <c r="J28" s="185" t="e">
        <f t="shared" si="0"/>
        <v>#REF!</v>
      </c>
      <c r="K28" s="185" t="e">
        <f t="shared" si="0"/>
        <v>#REF!</v>
      </c>
      <c r="L28" s="185" t="e">
        <f t="shared" si="0"/>
        <v>#REF!</v>
      </c>
      <c r="M28" s="270" t="e">
        <f t="shared" si="2"/>
        <v>#REF!</v>
      </c>
      <c r="N28" s="271" t="e">
        <f t="shared" si="1"/>
        <v>#REF!</v>
      </c>
      <c r="O28" s="271" t="e">
        <f t="shared" si="1"/>
        <v>#REF!</v>
      </c>
      <c r="P28" s="271" t="e">
        <f t="shared" si="1"/>
        <v>#REF!</v>
      </c>
      <c r="Q28" s="272" t="e">
        <f t="shared" si="1"/>
        <v>#REF!</v>
      </c>
      <c r="R28" s="185"/>
      <c r="S28" s="185"/>
      <c r="T28" s="185"/>
      <c r="U28" s="185"/>
      <c r="V28" s="188"/>
      <c r="W28" s="65"/>
      <c r="BB28" s="239"/>
      <c r="BC28" s="239"/>
      <c r="BD28" s="239"/>
      <c r="BE28" s="239"/>
      <c r="BF28" s="239"/>
      <c r="BG28" s="239"/>
      <c r="BH28" s="239"/>
    </row>
    <row r="29" spans="1:60" ht="15" customHeight="1">
      <c r="A29" s="54"/>
      <c r="B29" s="802"/>
      <c r="C29" s="184">
        <v>1800</v>
      </c>
      <c r="D29" s="185" t="e">
        <f t="shared" si="0"/>
        <v>#REF!</v>
      </c>
      <c r="E29" s="185" t="e">
        <f t="shared" si="0"/>
        <v>#REF!</v>
      </c>
      <c r="F29" s="185" t="e">
        <f t="shared" si="0"/>
        <v>#REF!</v>
      </c>
      <c r="G29" s="185" t="e">
        <f t="shared" si="0"/>
        <v>#REF!</v>
      </c>
      <c r="H29" s="185" t="e">
        <f t="shared" si="0"/>
        <v>#REF!</v>
      </c>
      <c r="I29" s="185" t="e">
        <f t="shared" si="0"/>
        <v>#REF!</v>
      </c>
      <c r="J29" s="185" t="e">
        <f t="shared" si="0"/>
        <v>#REF!</v>
      </c>
      <c r="K29" s="185" t="e">
        <f t="shared" si="0"/>
        <v>#REF!</v>
      </c>
      <c r="L29" s="185" t="e">
        <f t="shared" si="0"/>
        <v>#REF!</v>
      </c>
      <c r="M29" s="270" t="e">
        <f t="shared" si="2"/>
        <v>#REF!</v>
      </c>
      <c r="N29" s="271" t="e">
        <f t="shared" si="1"/>
        <v>#REF!</v>
      </c>
      <c r="O29" s="271" t="e">
        <f t="shared" si="1"/>
        <v>#REF!</v>
      </c>
      <c r="P29" s="271" t="e">
        <f t="shared" si="1"/>
        <v>#REF!</v>
      </c>
      <c r="Q29" s="272" t="e">
        <f t="shared" si="1"/>
        <v>#REF!</v>
      </c>
      <c r="R29" s="185"/>
      <c r="S29" s="185"/>
      <c r="T29" s="185"/>
      <c r="U29" s="185"/>
      <c r="V29" s="188"/>
      <c r="W29" s="65"/>
      <c r="BB29" s="239"/>
      <c r="BC29" s="239"/>
      <c r="BD29" s="239"/>
      <c r="BE29" s="239" t="s">
        <v>85</v>
      </c>
      <c r="BF29" s="239"/>
      <c r="BG29" s="239" t="s">
        <v>86</v>
      </c>
      <c r="BH29" s="239"/>
    </row>
    <row r="30" spans="1:60" ht="15" customHeight="1">
      <c r="A30" s="54"/>
      <c r="B30" s="802"/>
      <c r="C30" s="184">
        <v>2000</v>
      </c>
      <c r="D30" s="185" t="e">
        <f t="shared" si="0"/>
        <v>#REF!</v>
      </c>
      <c r="E30" s="185" t="e">
        <f t="shared" si="0"/>
        <v>#REF!</v>
      </c>
      <c r="F30" s="185" t="e">
        <f t="shared" si="0"/>
        <v>#REF!</v>
      </c>
      <c r="G30" s="185" t="e">
        <f t="shared" si="0"/>
        <v>#REF!</v>
      </c>
      <c r="H30" s="185" t="e">
        <f t="shared" si="0"/>
        <v>#REF!</v>
      </c>
      <c r="I30" s="185" t="e">
        <f t="shared" si="0"/>
        <v>#REF!</v>
      </c>
      <c r="J30" s="185" t="e">
        <f t="shared" si="0"/>
        <v>#REF!</v>
      </c>
      <c r="K30" s="185" t="e">
        <f t="shared" si="0"/>
        <v>#REF!</v>
      </c>
      <c r="L30" s="185" t="e">
        <f t="shared" si="0"/>
        <v>#REF!</v>
      </c>
      <c r="M30" s="270" t="e">
        <f t="shared" si="2"/>
        <v>#REF!</v>
      </c>
      <c r="N30" s="271" t="e">
        <f t="shared" si="1"/>
        <v>#REF!</v>
      </c>
      <c r="O30" s="271" t="e">
        <f t="shared" si="1"/>
        <v>#REF!</v>
      </c>
      <c r="P30" s="271" t="e">
        <f t="shared" si="1"/>
        <v>#REF!</v>
      </c>
      <c r="Q30" s="272" t="e">
        <f t="shared" si="1"/>
        <v>#REF!</v>
      </c>
      <c r="R30" s="185"/>
      <c r="S30" s="185"/>
      <c r="T30" s="185"/>
      <c r="U30" s="185"/>
      <c r="V30" s="188"/>
      <c r="W30" s="65"/>
      <c r="BB30" s="239"/>
      <c r="BC30" t="s">
        <v>1014</v>
      </c>
      <c r="BD30" s="239">
        <f>Sheet4!C616</f>
        <v>0</v>
      </c>
      <c r="BE30" s="239">
        <f>Sheet4!D616</f>
        <v>0</v>
      </c>
      <c r="BG30" s="239">
        <v>7.2</v>
      </c>
      <c r="BH30" s="239" t="s">
        <v>87</v>
      </c>
    </row>
    <row r="31" spans="1:60" ht="15" customHeight="1">
      <c r="A31" s="54"/>
      <c r="B31" s="802"/>
      <c r="C31" s="184">
        <v>2200</v>
      </c>
      <c r="D31" s="185" t="e">
        <f t="shared" si="0"/>
        <v>#REF!</v>
      </c>
      <c r="E31" s="185" t="e">
        <f t="shared" si="0"/>
        <v>#REF!</v>
      </c>
      <c r="F31" s="185" t="e">
        <f t="shared" si="0"/>
        <v>#REF!</v>
      </c>
      <c r="G31" s="185" t="e">
        <f t="shared" si="0"/>
        <v>#REF!</v>
      </c>
      <c r="H31" s="185" t="e">
        <f t="shared" si="0"/>
        <v>#REF!</v>
      </c>
      <c r="I31" s="185" t="e">
        <f t="shared" si="0"/>
        <v>#REF!</v>
      </c>
      <c r="J31" s="185" t="e">
        <f t="shared" si="0"/>
        <v>#REF!</v>
      </c>
      <c r="K31" s="185" t="e">
        <f t="shared" si="0"/>
        <v>#REF!</v>
      </c>
      <c r="L31" s="185" t="e">
        <f t="shared" si="0"/>
        <v>#REF!</v>
      </c>
      <c r="M31" s="270" t="e">
        <f t="shared" si="2"/>
        <v>#REF!</v>
      </c>
      <c r="N31" s="271" t="e">
        <f t="shared" si="1"/>
        <v>#REF!</v>
      </c>
      <c r="O31" s="271" t="e">
        <f t="shared" si="1"/>
        <v>#REF!</v>
      </c>
      <c r="P31" s="271" t="e">
        <f t="shared" si="1"/>
        <v>#REF!</v>
      </c>
      <c r="Q31" s="272" t="e">
        <f t="shared" si="1"/>
        <v>#REF!</v>
      </c>
      <c r="R31" s="185"/>
      <c r="S31" s="185"/>
      <c r="T31" s="185"/>
      <c r="U31" s="185"/>
      <c r="V31" s="188"/>
      <c r="W31" s="65"/>
      <c r="BC31" t="s">
        <v>1015</v>
      </c>
      <c r="BG31" s="1">
        <v>5.04</v>
      </c>
    </row>
    <row r="32" spans="1:60" ht="15" customHeight="1">
      <c r="A32" s="54"/>
      <c r="B32" s="802"/>
      <c r="C32" s="184">
        <v>2400</v>
      </c>
      <c r="D32" s="185" t="e">
        <f t="shared" si="0"/>
        <v>#REF!</v>
      </c>
      <c r="E32" s="185" t="e">
        <f t="shared" si="0"/>
        <v>#REF!</v>
      </c>
      <c r="F32" s="185" t="e">
        <f t="shared" si="0"/>
        <v>#REF!</v>
      </c>
      <c r="G32" s="185" t="e">
        <f t="shared" si="0"/>
        <v>#REF!</v>
      </c>
      <c r="H32" s="185" t="e">
        <f t="shared" si="0"/>
        <v>#REF!</v>
      </c>
      <c r="I32" s="185" t="e">
        <f t="shared" si="0"/>
        <v>#REF!</v>
      </c>
      <c r="J32" s="185" t="e">
        <f t="shared" si="0"/>
        <v>#REF!</v>
      </c>
      <c r="K32" s="185" t="e">
        <f t="shared" si="0"/>
        <v>#REF!</v>
      </c>
      <c r="L32" s="185" t="e">
        <f t="shared" si="0"/>
        <v>#REF!</v>
      </c>
      <c r="M32" s="270" t="e">
        <f t="shared" si="2"/>
        <v>#REF!</v>
      </c>
      <c r="N32" s="271" t="e">
        <f t="shared" si="1"/>
        <v>#REF!</v>
      </c>
      <c r="O32" s="271" t="e">
        <f t="shared" si="1"/>
        <v>#REF!</v>
      </c>
      <c r="P32" s="271" t="e">
        <f t="shared" si="1"/>
        <v>#REF!</v>
      </c>
      <c r="Q32" s="272" t="e">
        <f t="shared" si="1"/>
        <v>#REF!</v>
      </c>
      <c r="R32" s="185"/>
      <c r="S32" s="185"/>
      <c r="T32" s="185"/>
      <c r="U32" s="185"/>
      <c r="V32" s="188"/>
      <c r="BC32" s="1" t="s">
        <v>88</v>
      </c>
      <c r="BG32" s="1">
        <v>0.23</v>
      </c>
    </row>
    <row r="33" spans="1:83" ht="15" customHeight="1">
      <c r="A33" s="54"/>
      <c r="B33" s="802"/>
      <c r="C33" s="184">
        <v>2600</v>
      </c>
      <c r="D33" s="185" t="e">
        <f t="shared" si="0"/>
        <v>#REF!</v>
      </c>
      <c r="E33" s="185" t="e">
        <f t="shared" si="0"/>
        <v>#REF!</v>
      </c>
      <c r="F33" s="185" t="e">
        <f t="shared" si="0"/>
        <v>#REF!</v>
      </c>
      <c r="G33" s="185" t="e">
        <f t="shared" si="0"/>
        <v>#REF!</v>
      </c>
      <c r="H33" s="185" t="e">
        <f t="shared" si="0"/>
        <v>#REF!</v>
      </c>
      <c r="I33" s="185" t="e">
        <f t="shared" si="0"/>
        <v>#REF!</v>
      </c>
      <c r="J33" s="185" t="e">
        <f t="shared" si="0"/>
        <v>#REF!</v>
      </c>
      <c r="K33" s="185" t="e">
        <f t="shared" si="0"/>
        <v>#REF!</v>
      </c>
      <c r="L33" s="185" t="e">
        <f t="shared" si="0"/>
        <v>#REF!</v>
      </c>
      <c r="M33" s="270" t="e">
        <f t="shared" si="2"/>
        <v>#REF!</v>
      </c>
      <c r="N33" s="271" t="e">
        <f t="shared" si="1"/>
        <v>#REF!</v>
      </c>
      <c r="O33" s="271" t="e">
        <f t="shared" si="1"/>
        <v>#REF!</v>
      </c>
      <c r="P33" s="271" t="e">
        <f t="shared" si="1"/>
        <v>#REF!</v>
      </c>
      <c r="Q33" s="272" t="e">
        <f t="shared" si="1"/>
        <v>#REF!</v>
      </c>
      <c r="R33" s="185"/>
      <c r="S33" s="185"/>
      <c r="T33" s="185"/>
      <c r="U33" s="185"/>
      <c r="V33" s="188"/>
      <c r="BC33" s="1" t="s">
        <v>89</v>
      </c>
      <c r="BG33" s="1">
        <v>1.05</v>
      </c>
    </row>
    <row r="34" spans="1:83" ht="15" customHeight="1">
      <c r="A34" s="54"/>
      <c r="B34" s="802"/>
      <c r="C34" s="184">
        <v>2800</v>
      </c>
      <c r="D34" s="185" t="e">
        <f t="shared" si="0"/>
        <v>#REF!</v>
      </c>
      <c r="E34" s="185" t="e">
        <f t="shared" si="0"/>
        <v>#REF!</v>
      </c>
      <c r="F34" s="185" t="e">
        <f t="shared" si="0"/>
        <v>#REF!</v>
      </c>
      <c r="G34" s="185" t="e">
        <f t="shared" si="0"/>
        <v>#REF!</v>
      </c>
      <c r="H34" s="185" t="e">
        <f t="shared" si="0"/>
        <v>#REF!</v>
      </c>
      <c r="I34" s="185" t="e">
        <f t="shared" si="0"/>
        <v>#REF!</v>
      </c>
      <c r="J34" s="185" t="e">
        <f t="shared" si="0"/>
        <v>#REF!</v>
      </c>
      <c r="K34" s="185" t="e">
        <f t="shared" si="0"/>
        <v>#REF!</v>
      </c>
      <c r="L34" s="186" t="e">
        <f t="shared" si="0"/>
        <v>#REF!</v>
      </c>
      <c r="M34" s="270" t="e">
        <f t="shared" si="2"/>
        <v>#REF!</v>
      </c>
      <c r="N34" s="271" t="e">
        <f t="shared" si="1"/>
        <v>#REF!</v>
      </c>
      <c r="O34" s="271" t="e">
        <f t="shared" si="1"/>
        <v>#REF!</v>
      </c>
      <c r="P34" s="271" t="e">
        <f t="shared" si="1"/>
        <v>#REF!</v>
      </c>
      <c r="Q34" s="272" t="e">
        <f t="shared" si="1"/>
        <v>#REF!</v>
      </c>
      <c r="R34" s="185"/>
      <c r="S34" s="185"/>
      <c r="T34" s="185"/>
      <c r="U34" s="185"/>
      <c r="V34" s="188"/>
      <c r="BB34" s="239"/>
      <c r="BG34" s="1">
        <f>SUM(BG30:BG33)</f>
        <v>13.520000000000001</v>
      </c>
    </row>
    <row r="35" spans="1:83" ht="15" customHeight="1">
      <c r="A35" s="54"/>
      <c r="B35" s="802"/>
      <c r="C35" s="184">
        <v>3000</v>
      </c>
      <c r="D35" s="185" t="e">
        <f t="shared" si="0"/>
        <v>#REF!</v>
      </c>
      <c r="E35" s="185" t="e">
        <f t="shared" si="0"/>
        <v>#REF!</v>
      </c>
      <c r="F35" s="185" t="e">
        <f t="shared" si="0"/>
        <v>#REF!</v>
      </c>
      <c r="G35" s="185" t="e">
        <f t="shared" si="0"/>
        <v>#REF!</v>
      </c>
      <c r="H35" s="185" t="e">
        <f t="shared" si="0"/>
        <v>#REF!</v>
      </c>
      <c r="I35" s="185" t="e">
        <f t="shared" si="0"/>
        <v>#REF!</v>
      </c>
      <c r="J35" s="185" t="e">
        <f t="shared" si="0"/>
        <v>#REF!</v>
      </c>
      <c r="K35" s="185" t="e">
        <f t="shared" si="0"/>
        <v>#REF!</v>
      </c>
      <c r="L35" s="186" t="e">
        <f t="shared" si="0"/>
        <v>#REF!</v>
      </c>
      <c r="M35" s="270" t="e">
        <f t="shared" si="2"/>
        <v>#REF!</v>
      </c>
      <c r="N35" s="271" t="e">
        <f t="shared" si="1"/>
        <v>#REF!</v>
      </c>
      <c r="O35" s="271" t="e">
        <f t="shared" si="1"/>
        <v>#REF!</v>
      </c>
      <c r="P35" s="271" t="e">
        <f t="shared" si="1"/>
        <v>#REF!</v>
      </c>
      <c r="Q35" s="272" t="e">
        <f t="shared" si="1"/>
        <v>#REF!</v>
      </c>
      <c r="R35" s="185"/>
      <c r="S35" s="185"/>
      <c r="T35" s="185"/>
      <c r="U35" s="185"/>
      <c r="V35" s="188"/>
      <c r="BB35" s="239"/>
      <c r="BC35" t="s">
        <v>1016</v>
      </c>
      <c r="BD35" s="239">
        <f>Sheet4!C619</f>
        <v>0</v>
      </c>
      <c r="BE35" s="239">
        <v>1</v>
      </c>
      <c r="BF35" s="239">
        <v>2.09</v>
      </c>
      <c r="BG35" s="239"/>
      <c r="BH35" s="239">
        <f>BE35*BF35</f>
        <v>2.09</v>
      </c>
    </row>
    <row r="36" spans="1:83" ht="15" customHeight="1">
      <c r="A36" s="54"/>
      <c r="B36" s="802"/>
      <c r="C36" s="184">
        <v>3200</v>
      </c>
      <c r="D36" s="185" t="e">
        <f t="shared" si="0"/>
        <v>#REF!</v>
      </c>
      <c r="E36" s="185" t="e">
        <f t="shared" si="0"/>
        <v>#REF!</v>
      </c>
      <c r="F36" s="185" t="e">
        <f t="shared" si="0"/>
        <v>#REF!</v>
      </c>
      <c r="G36" s="185" t="e">
        <f t="shared" si="0"/>
        <v>#REF!</v>
      </c>
      <c r="H36" s="185" t="e">
        <f t="shared" si="0"/>
        <v>#REF!</v>
      </c>
      <c r="I36" s="185" t="e">
        <f t="shared" si="0"/>
        <v>#REF!</v>
      </c>
      <c r="J36" s="185" t="e">
        <f t="shared" si="0"/>
        <v>#REF!</v>
      </c>
      <c r="K36" s="186" t="e">
        <f t="shared" si="0"/>
        <v>#REF!</v>
      </c>
      <c r="L36" s="186" t="e">
        <f t="shared" si="0"/>
        <v>#REF!</v>
      </c>
      <c r="M36" s="270" t="e">
        <f t="shared" si="2"/>
        <v>#REF!</v>
      </c>
      <c r="N36" s="271" t="e">
        <f t="shared" si="1"/>
        <v>#REF!</v>
      </c>
      <c r="O36" s="271" t="e">
        <f t="shared" si="1"/>
        <v>#REF!</v>
      </c>
      <c r="P36" s="271" t="e">
        <f t="shared" si="1"/>
        <v>#REF!</v>
      </c>
      <c r="Q36" s="272" t="e">
        <f t="shared" si="1"/>
        <v>#REF!</v>
      </c>
      <c r="R36" s="185"/>
      <c r="S36" s="185"/>
      <c r="T36" s="185"/>
      <c r="U36" s="185"/>
      <c r="V36" s="188"/>
      <c r="BB36" s="239"/>
      <c r="BC36" t="s">
        <v>1017</v>
      </c>
      <c r="BD36" s="239">
        <f>Sheet4!C620</f>
        <v>0</v>
      </c>
      <c r="BE36" s="239">
        <v>1</v>
      </c>
      <c r="BF36" s="239">
        <v>1.73</v>
      </c>
      <c r="BG36" s="239"/>
      <c r="BH36" s="239">
        <f t="shared" ref="BH36:BH38" si="3">BE36*BF36</f>
        <v>1.73</v>
      </c>
    </row>
    <row r="37" spans="1:83" ht="14.1" customHeight="1">
      <c r="A37" s="54"/>
      <c r="B37" s="802"/>
      <c r="C37" s="184">
        <v>3400</v>
      </c>
      <c r="D37" s="185" t="e">
        <f t="shared" si="0"/>
        <v>#REF!</v>
      </c>
      <c r="E37" s="185" t="e">
        <f t="shared" si="0"/>
        <v>#REF!</v>
      </c>
      <c r="F37" s="185" t="e">
        <f t="shared" si="0"/>
        <v>#REF!</v>
      </c>
      <c r="G37" s="185" t="e">
        <f t="shared" si="0"/>
        <v>#REF!</v>
      </c>
      <c r="H37" s="185" t="e">
        <f t="shared" si="0"/>
        <v>#REF!</v>
      </c>
      <c r="I37" s="185" t="e">
        <f t="shared" si="0"/>
        <v>#REF!</v>
      </c>
      <c r="J37" s="185" t="e">
        <f t="shared" si="0"/>
        <v>#REF!</v>
      </c>
      <c r="K37" s="186" t="e">
        <f t="shared" si="0"/>
        <v>#REF!</v>
      </c>
      <c r="L37" s="186" t="e">
        <f t="shared" si="0"/>
        <v>#REF!</v>
      </c>
      <c r="M37" s="270" t="e">
        <f t="shared" si="2"/>
        <v>#REF!</v>
      </c>
      <c r="N37" s="271" t="e">
        <f t="shared" si="1"/>
        <v>#REF!</v>
      </c>
      <c r="O37" s="271" t="e">
        <f t="shared" si="1"/>
        <v>#REF!</v>
      </c>
      <c r="P37" s="271" t="e">
        <f t="shared" si="1"/>
        <v>#REF!</v>
      </c>
      <c r="Q37" s="272" t="e">
        <f t="shared" si="1"/>
        <v>#REF!</v>
      </c>
      <c r="R37" s="185"/>
      <c r="S37" s="185"/>
      <c r="T37" s="185"/>
      <c r="U37" s="185"/>
      <c r="V37" s="188"/>
      <c r="BB37" s="239"/>
      <c r="BC37" t="s">
        <v>1018</v>
      </c>
      <c r="BD37" s="239">
        <f>Sheet4!C621</f>
        <v>0</v>
      </c>
      <c r="BE37" s="239">
        <v>1</v>
      </c>
      <c r="BF37" s="239">
        <v>2.44</v>
      </c>
      <c r="BG37" s="239"/>
      <c r="BH37" s="239">
        <f t="shared" si="3"/>
        <v>2.44</v>
      </c>
    </row>
    <row r="38" spans="1:83" ht="14.1" customHeight="1" thickBot="1">
      <c r="A38" s="54"/>
      <c r="B38" s="802"/>
      <c r="C38" s="264">
        <v>3600</v>
      </c>
      <c r="D38" s="185" t="e">
        <f t="shared" si="0"/>
        <v>#REF!</v>
      </c>
      <c r="E38" s="185" t="e">
        <f t="shared" si="0"/>
        <v>#REF!</v>
      </c>
      <c r="F38" s="185" t="e">
        <f t="shared" si="0"/>
        <v>#REF!</v>
      </c>
      <c r="G38" s="185" t="e">
        <f t="shared" si="0"/>
        <v>#REF!</v>
      </c>
      <c r="H38" s="185" t="e">
        <f t="shared" si="0"/>
        <v>#REF!</v>
      </c>
      <c r="I38" s="185" t="e">
        <f t="shared" si="0"/>
        <v>#REF!</v>
      </c>
      <c r="J38" s="186" t="e">
        <f t="shared" si="0"/>
        <v>#REF!</v>
      </c>
      <c r="K38" s="186" t="e">
        <f t="shared" si="0"/>
        <v>#REF!</v>
      </c>
      <c r="L38" s="186" t="e">
        <f t="shared" si="0"/>
        <v>#REF!</v>
      </c>
      <c r="M38" s="297" t="e">
        <f>INT(((($F$7+$AP$2)+(M$22/1000*$F$14)+((M$22+100)*($C38+400)/1000000*$F$8))*$C$21+$F$5)*$C$20)</f>
        <v>#REF!</v>
      </c>
      <c r="N38" s="296" t="e">
        <f t="shared" si="1"/>
        <v>#REF!</v>
      </c>
      <c r="O38" s="296" t="e">
        <f t="shared" si="1"/>
        <v>#REF!</v>
      </c>
      <c r="P38" s="296" t="e">
        <f t="shared" si="1"/>
        <v>#REF!</v>
      </c>
      <c r="Q38" s="298" t="e">
        <f t="shared" si="1"/>
        <v>#REF!</v>
      </c>
      <c r="R38" s="185"/>
      <c r="S38" s="185"/>
      <c r="T38" s="185"/>
      <c r="U38" s="185"/>
      <c r="V38" s="188"/>
      <c r="BC38" s="239" t="str">
        <f>Sheet4!B626</f>
        <v>FRS100 END PLATE SET ZINC</v>
      </c>
      <c r="BD38" s="239">
        <f>Sheet4!C626</f>
        <v>0</v>
      </c>
      <c r="BE38" s="239">
        <v>1</v>
      </c>
      <c r="BF38" s="239">
        <v>2.29</v>
      </c>
      <c r="BG38" s="239"/>
      <c r="BH38" s="239">
        <f t="shared" si="3"/>
        <v>2.29</v>
      </c>
    </row>
    <row r="39" spans="1:83" ht="14.1" customHeight="1" thickTop="1">
      <c r="A39" s="54"/>
      <c r="B39" s="802"/>
      <c r="C39" s="293">
        <v>3800</v>
      </c>
      <c r="D39" s="299" t="e">
        <f t="shared" ref="D39:L40" si="4">INT((((($F$7+$AP$2)+(D$22/1000*$F$13)+((D$22+100)*($C39+400)/1000000*$F$8))*$C$21+$F$5)*$C$20)+$AL$11)</f>
        <v>#REF!</v>
      </c>
      <c r="E39" s="299" t="e">
        <f t="shared" si="4"/>
        <v>#REF!</v>
      </c>
      <c r="F39" s="299" t="e">
        <f t="shared" si="4"/>
        <v>#REF!</v>
      </c>
      <c r="G39" s="299" t="e">
        <f t="shared" si="4"/>
        <v>#REF!</v>
      </c>
      <c r="H39" s="299" t="e">
        <f t="shared" si="4"/>
        <v>#REF!</v>
      </c>
      <c r="I39" s="299" t="e">
        <f t="shared" si="4"/>
        <v>#REF!</v>
      </c>
      <c r="J39" s="299" t="e">
        <f t="shared" si="4"/>
        <v>#REF!</v>
      </c>
      <c r="K39" s="299" t="e">
        <f t="shared" si="4"/>
        <v>#REF!</v>
      </c>
      <c r="L39" s="299" t="e">
        <f t="shared" si="4"/>
        <v>#REF!</v>
      </c>
      <c r="M39" s="294" t="e">
        <f t="shared" ref="M39:Q40" si="5">INT((((($F$7+$AP$2)+(M$22/1000*$F$14)+((M$22+100)*($C39+400)/1000000*$F$8))*$C$21+$F$5)*$C$20)+$AL$11)</f>
        <v>#REF!</v>
      </c>
      <c r="N39" s="294" t="e">
        <f t="shared" si="5"/>
        <v>#REF!</v>
      </c>
      <c r="O39" s="294" t="e">
        <f t="shared" si="5"/>
        <v>#REF!</v>
      </c>
      <c r="P39" s="294" t="e">
        <f t="shared" si="5"/>
        <v>#REF!</v>
      </c>
      <c r="Q39" s="294" t="e">
        <f t="shared" si="5"/>
        <v>#REF!</v>
      </c>
      <c r="R39" s="185"/>
      <c r="S39" s="185"/>
      <c r="T39" s="185"/>
      <c r="U39" s="185"/>
      <c r="V39" s="188"/>
      <c r="BC39" t="s">
        <v>1019</v>
      </c>
      <c r="BF39" s="1">
        <v>2.44</v>
      </c>
    </row>
    <row r="40" spans="1:83" ht="14.1" customHeight="1" thickBot="1">
      <c r="A40" s="54"/>
      <c r="B40" s="802"/>
      <c r="C40" s="295">
        <v>4000</v>
      </c>
      <c r="D40" s="300" t="e">
        <f t="shared" si="4"/>
        <v>#REF!</v>
      </c>
      <c r="E40" s="300" t="e">
        <f t="shared" si="4"/>
        <v>#REF!</v>
      </c>
      <c r="F40" s="300" t="e">
        <f t="shared" si="4"/>
        <v>#REF!</v>
      </c>
      <c r="G40" s="300" t="e">
        <f t="shared" si="4"/>
        <v>#REF!</v>
      </c>
      <c r="H40" s="300" t="e">
        <f t="shared" si="4"/>
        <v>#REF!</v>
      </c>
      <c r="I40" s="300" t="e">
        <f t="shared" si="4"/>
        <v>#REF!</v>
      </c>
      <c r="J40" s="300" t="e">
        <f t="shared" si="4"/>
        <v>#REF!</v>
      </c>
      <c r="K40" s="300" t="e">
        <f t="shared" si="4"/>
        <v>#REF!</v>
      </c>
      <c r="L40" s="300" t="e">
        <f t="shared" si="4"/>
        <v>#REF!</v>
      </c>
      <c r="M40" s="271" t="e">
        <f t="shared" si="5"/>
        <v>#REF!</v>
      </c>
      <c r="N40" s="271" t="e">
        <f t="shared" si="5"/>
        <v>#REF!</v>
      </c>
      <c r="O40" s="271" t="e">
        <f t="shared" si="5"/>
        <v>#REF!</v>
      </c>
      <c r="P40" s="271" t="e">
        <f t="shared" si="5"/>
        <v>#REF!</v>
      </c>
      <c r="Q40" s="271" t="e">
        <f t="shared" si="5"/>
        <v>#REF!</v>
      </c>
      <c r="R40" s="185"/>
      <c r="S40" s="185"/>
      <c r="T40" s="185"/>
      <c r="U40" s="185"/>
      <c r="BC40" t="s">
        <v>1020</v>
      </c>
      <c r="BF40" s="1">
        <v>0.8</v>
      </c>
    </row>
    <row r="41" spans="1:83" ht="32.1" customHeight="1" thickTop="1" thickBot="1">
      <c r="A41" s="54"/>
      <c r="B41" s="79"/>
      <c r="C41" s="805" t="s">
        <v>71</v>
      </c>
      <c r="D41" s="806"/>
      <c r="E41" s="806"/>
      <c r="F41" s="806"/>
      <c r="G41" s="806"/>
      <c r="H41" s="807"/>
      <c r="I41" s="808" t="s">
        <v>90</v>
      </c>
      <c r="J41" s="809"/>
      <c r="K41" s="809"/>
      <c r="L41" s="810"/>
      <c r="M41" s="811" t="s">
        <v>91</v>
      </c>
      <c r="N41" s="812"/>
      <c r="O41" s="812"/>
      <c r="P41" s="812"/>
      <c r="Q41" s="813"/>
      <c r="R41" s="190"/>
      <c r="S41" s="190"/>
      <c r="T41" s="190"/>
      <c r="U41" s="190"/>
      <c r="BC41" s="1" t="s">
        <v>92</v>
      </c>
      <c r="BH41" s="1">
        <f>SUM(BH35:BH38)</f>
        <v>8.5500000000000007</v>
      </c>
    </row>
    <row r="42" spans="1:83" ht="15.95" customHeight="1" thickTop="1">
      <c r="A42" s="54"/>
      <c r="B42" s="79"/>
      <c r="C42" s="301"/>
      <c r="D42" s="301"/>
      <c r="E42" s="301"/>
      <c r="F42" s="301"/>
      <c r="G42" s="301"/>
      <c r="H42" s="301"/>
      <c r="I42" s="303"/>
      <c r="J42" s="303"/>
      <c r="K42" s="303"/>
      <c r="L42" s="303"/>
      <c r="M42" s="302"/>
      <c r="N42" s="302"/>
      <c r="O42" s="302"/>
      <c r="P42" s="302"/>
      <c r="Q42" s="302"/>
      <c r="R42" s="190"/>
      <c r="S42" s="190"/>
      <c r="T42" s="190"/>
      <c r="U42" s="190"/>
    </row>
    <row r="43" spans="1:83" ht="15.95" customHeight="1">
      <c r="A43" s="54"/>
      <c r="C43" s="301"/>
      <c r="D43" s="301"/>
      <c r="E43" s="301"/>
      <c r="F43" s="301"/>
      <c r="G43" s="301"/>
      <c r="H43" s="301"/>
      <c r="I43" s="303"/>
      <c r="J43" s="303"/>
      <c r="K43" s="303"/>
      <c r="L43" s="303"/>
      <c r="M43" s="302"/>
      <c r="N43" s="302"/>
      <c r="O43" s="302"/>
      <c r="P43" s="302"/>
      <c r="Q43" s="302"/>
      <c r="R43" s="190"/>
      <c r="S43" s="190"/>
      <c r="T43" s="190"/>
      <c r="U43" s="190"/>
      <c r="V43" s="80"/>
    </row>
    <row r="44" spans="1:83" ht="15.95" customHeight="1">
      <c r="A44" s="54"/>
      <c r="B44" s="79"/>
      <c r="D44" s="80"/>
      <c r="E44" s="80"/>
      <c r="F44" s="80"/>
      <c r="G44" s="80"/>
      <c r="H44" s="81"/>
      <c r="I44" s="80"/>
      <c r="J44" s="80"/>
      <c r="K44" s="82"/>
      <c r="L44" s="80"/>
      <c r="M44" s="81"/>
      <c r="N44" s="80"/>
      <c r="O44" s="80"/>
      <c r="P44" s="80"/>
      <c r="Q44" s="80"/>
      <c r="R44" s="80"/>
      <c r="S44" s="80"/>
      <c r="T44" s="81"/>
      <c r="U44" s="80"/>
      <c r="V44" s="80"/>
    </row>
    <row r="45" spans="1:83" ht="15.95" customHeight="1">
      <c r="A45" s="54"/>
      <c r="B45" s="79"/>
      <c r="D45" s="80"/>
      <c r="E45" s="80"/>
      <c r="F45" s="80"/>
      <c r="G45" s="80"/>
      <c r="H45" s="81"/>
      <c r="I45" s="80"/>
      <c r="J45" s="80"/>
      <c r="K45" s="82"/>
      <c r="L45" s="80"/>
      <c r="M45" s="81"/>
      <c r="N45" s="80"/>
      <c r="O45" s="80"/>
      <c r="P45" s="80"/>
      <c r="Q45" s="80"/>
      <c r="R45" s="80"/>
      <c r="S45" s="80"/>
      <c r="T45" s="327"/>
      <c r="U45" s="332"/>
      <c r="V45" s="332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  <c r="AI45" s="333"/>
      <c r="AJ45" s="333"/>
      <c r="AK45" s="333"/>
      <c r="AL45" s="328"/>
      <c r="AM45" s="328"/>
      <c r="AU45" s="328"/>
      <c r="AV45" s="328"/>
      <c r="BQ45" s="98"/>
      <c r="BR45" s="99"/>
    </row>
    <row r="46" spans="1:83" ht="14.1" customHeight="1" thickBot="1">
      <c r="A46" s="54"/>
      <c r="C46" s="1"/>
      <c r="T46" s="328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28"/>
      <c r="AM46" s="328"/>
      <c r="AU46" s="328"/>
      <c r="AV46" s="328"/>
      <c r="BM46" s="52"/>
      <c r="BN46" s="53"/>
      <c r="BO46" s="177" t="s">
        <v>93</v>
      </c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</row>
    <row r="47" spans="1:83" ht="20.100000000000001" customHeight="1">
      <c r="A47" s="54"/>
      <c r="B47" s="52"/>
      <c r="C47" s="53"/>
      <c r="D47" s="803" t="s">
        <v>40</v>
      </c>
      <c r="E47" s="803"/>
      <c r="F47" s="803"/>
      <c r="G47" s="803"/>
      <c r="H47" s="803"/>
      <c r="I47" s="803"/>
      <c r="J47" s="803"/>
      <c r="K47" s="803"/>
      <c r="L47" s="803"/>
      <c r="M47" s="803"/>
      <c r="N47" s="803"/>
      <c r="O47" s="803"/>
      <c r="P47" s="803"/>
      <c r="Q47" s="803"/>
      <c r="T47" s="328"/>
      <c r="U47" s="846" t="s">
        <v>1021</v>
      </c>
      <c r="V47" s="846"/>
      <c r="W47" s="846"/>
      <c r="X47" s="846"/>
      <c r="Y47" s="846"/>
      <c r="Z47" s="846"/>
      <c r="AA47" s="846"/>
      <c r="AB47" s="846"/>
      <c r="AC47" s="846"/>
      <c r="AD47" s="846"/>
      <c r="AE47" s="846"/>
      <c r="AF47" s="846"/>
      <c r="AG47" s="846"/>
      <c r="AH47" s="846"/>
      <c r="AI47" s="846"/>
      <c r="AJ47" s="333"/>
      <c r="AK47" s="333"/>
      <c r="AL47" s="328"/>
      <c r="AM47" s="328"/>
      <c r="AU47" s="328"/>
      <c r="AV47" s="328"/>
      <c r="AZ47" s="312"/>
      <c r="BA47" s="7"/>
      <c r="BB47" s="7">
        <v>14.53</v>
      </c>
      <c r="BC47" s="141" t="s">
        <v>1022</v>
      </c>
      <c r="BD47" s="7"/>
      <c r="BE47" s="7"/>
      <c r="BF47" s="7"/>
      <c r="BG47" s="313"/>
      <c r="BM47" s="52"/>
      <c r="BN47" s="53"/>
      <c r="BO47" s="176" t="s">
        <v>79</v>
      </c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</row>
    <row r="48" spans="1:83" ht="20.100000000000001" customHeight="1">
      <c r="A48" s="54"/>
      <c r="B48" s="52" t="s">
        <v>78</v>
      </c>
      <c r="C48" s="53"/>
      <c r="D48" s="804" t="s">
        <v>79</v>
      </c>
      <c r="E48" s="804"/>
      <c r="F48" s="804"/>
      <c r="G48" s="804"/>
      <c r="H48" s="804"/>
      <c r="I48" s="804"/>
      <c r="J48" s="804"/>
      <c r="K48" s="804"/>
      <c r="L48" s="804"/>
      <c r="M48" s="804"/>
      <c r="N48" s="804"/>
      <c r="O48" s="804"/>
      <c r="P48" s="804"/>
      <c r="Q48" s="804"/>
      <c r="T48" s="328"/>
      <c r="U48" s="847" t="s">
        <v>928</v>
      </c>
      <c r="V48" s="847"/>
      <c r="W48" s="847"/>
      <c r="X48" s="847"/>
      <c r="Y48" s="847"/>
      <c r="Z48" s="847"/>
      <c r="AA48" s="847"/>
      <c r="AB48" s="847"/>
      <c r="AC48" s="847"/>
      <c r="AD48" s="847"/>
      <c r="AE48" s="847"/>
      <c r="AF48" s="847"/>
      <c r="AG48" s="847"/>
      <c r="AH48" s="847"/>
      <c r="AI48" s="847"/>
      <c r="AJ48" s="333"/>
      <c r="AK48" s="333"/>
      <c r="AL48" s="328"/>
      <c r="AM48" s="328"/>
      <c r="AU48" s="328"/>
      <c r="AV48" s="328"/>
      <c r="AZ48" s="23"/>
      <c r="BB48" s="1">
        <v>10.46</v>
      </c>
      <c r="BC48" t="s">
        <v>1023</v>
      </c>
      <c r="BG48" s="314"/>
      <c r="BM48" s="54"/>
      <c r="BN48" s="55"/>
      <c r="BO48" s="56">
        <v>600</v>
      </c>
      <c r="BP48" s="57">
        <v>800</v>
      </c>
      <c r="BQ48" s="56">
        <v>1000</v>
      </c>
      <c r="BR48" s="57">
        <v>1200</v>
      </c>
      <c r="BS48" s="56">
        <v>1400</v>
      </c>
      <c r="BT48" s="57">
        <v>1600</v>
      </c>
      <c r="BU48" s="56">
        <v>1800</v>
      </c>
      <c r="BV48" s="57">
        <v>2000</v>
      </c>
      <c r="BW48" s="56">
        <v>2200</v>
      </c>
      <c r="BX48" s="57">
        <v>2400</v>
      </c>
      <c r="BY48" s="56">
        <v>2600</v>
      </c>
      <c r="BZ48" s="57">
        <v>2800</v>
      </c>
      <c r="CA48" s="273">
        <v>3000</v>
      </c>
      <c r="CB48" s="274">
        <v>3200</v>
      </c>
      <c r="CE48" s="1" t="s">
        <v>98</v>
      </c>
    </row>
    <row r="49" spans="1:83" ht="15" customHeight="1" thickBot="1">
      <c r="A49" s="54"/>
      <c r="B49" s="54"/>
      <c r="C49" s="55"/>
      <c r="D49" s="189">
        <v>600</v>
      </c>
      <c r="E49" s="189">
        <v>800</v>
      </c>
      <c r="F49" s="189">
        <v>1000</v>
      </c>
      <c r="G49" s="189">
        <v>1200</v>
      </c>
      <c r="H49" s="189">
        <v>1400</v>
      </c>
      <c r="I49" s="189">
        <v>1600</v>
      </c>
      <c r="J49" s="189">
        <v>1800</v>
      </c>
      <c r="K49" s="189">
        <v>2000</v>
      </c>
      <c r="L49" s="189">
        <v>2200</v>
      </c>
      <c r="M49" s="262">
        <v>2400</v>
      </c>
      <c r="N49" s="262">
        <v>2600</v>
      </c>
      <c r="O49" s="262">
        <v>2800</v>
      </c>
      <c r="P49" s="262">
        <v>3000</v>
      </c>
      <c r="Q49" s="263">
        <v>3200</v>
      </c>
      <c r="T49" s="328"/>
      <c r="U49" s="334"/>
      <c r="V49" s="335">
        <v>600</v>
      </c>
      <c r="W49" s="335">
        <v>800</v>
      </c>
      <c r="X49" s="335">
        <v>1000</v>
      </c>
      <c r="Y49" s="335">
        <v>1200</v>
      </c>
      <c r="Z49" s="335">
        <v>1400</v>
      </c>
      <c r="AA49" s="335">
        <v>1600</v>
      </c>
      <c r="AB49" s="335">
        <v>1800</v>
      </c>
      <c r="AC49" s="335">
        <v>2000</v>
      </c>
      <c r="AD49" s="335">
        <v>2200</v>
      </c>
      <c r="AE49" s="335">
        <v>2400</v>
      </c>
      <c r="AF49" s="335">
        <v>2600</v>
      </c>
      <c r="AG49" s="335">
        <v>2800</v>
      </c>
      <c r="AH49" s="335">
        <v>3000</v>
      </c>
      <c r="AI49" s="335">
        <v>3200</v>
      </c>
      <c r="AJ49" s="333"/>
      <c r="AK49" s="333"/>
      <c r="AL49" s="328"/>
      <c r="AM49" s="328"/>
      <c r="AU49" s="328"/>
      <c r="AV49" s="328"/>
      <c r="BM49" s="801" t="s">
        <v>82</v>
      </c>
      <c r="BN49" s="183">
        <v>600</v>
      </c>
      <c r="BO49" s="276" t="e">
        <f>#REF!*$AV$1</f>
        <v>#REF!</v>
      </c>
      <c r="BP49" s="276" t="e">
        <f>#REF!*$AV$1</f>
        <v>#REF!</v>
      </c>
      <c r="BQ49" s="276" t="e">
        <f>#REF!*$AV$1</f>
        <v>#REF!</v>
      </c>
      <c r="BR49" s="276" t="e">
        <f>#REF!*$AV$1</f>
        <v>#REF!</v>
      </c>
      <c r="BS49" s="276" t="e">
        <f>#REF!*$AV$1</f>
        <v>#REF!</v>
      </c>
      <c r="BT49" s="276" t="e">
        <f>#REF!*$AV$1</f>
        <v>#REF!</v>
      </c>
      <c r="BU49" s="276" t="e">
        <f>#REF!*$AV$1</f>
        <v>#REF!</v>
      </c>
      <c r="BV49" s="276" t="e">
        <f>#REF!*$AV$1</f>
        <v>#REF!</v>
      </c>
      <c r="BW49" s="276" t="e">
        <f>#REF!*$AV$1</f>
        <v>#REF!</v>
      </c>
      <c r="BX49" s="285" t="e">
        <f>#REF!*$AV$1</f>
        <v>#REF!</v>
      </c>
      <c r="BY49" s="285" t="e">
        <f>#REF!*$AV$1</f>
        <v>#REF!</v>
      </c>
      <c r="BZ49" s="285" t="e">
        <f>#REF!*$AV$1</f>
        <v>#REF!</v>
      </c>
      <c r="CA49" s="275" t="e">
        <f>#REF!*$AV$1</f>
        <v>#REF!</v>
      </c>
      <c r="CB49" s="275" t="e">
        <f>#REF!*$AV$1</f>
        <v>#REF!</v>
      </c>
      <c r="CE49" s="1" t="s">
        <v>80</v>
      </c>
    </row>
    <row r="50" spans="1:83" ht="15" customHeight="1">
      <c r="A50" s="54"/>
      <c r="B50" s="802" t="s">
        <v>82</v>
      </c>
      <c r="C50" s="184">
        <v>600</v>
      </c>
      <c r="D50" s="185" t="e">
        <f>INT(((($F$7+$AP$2)+(D$22/1000*$F$13)+((D$22+100)*($C50+400)/1000000*$F$9))*$C$21+$F$5)*$C$20)</f>
        <v>#REF!</v>
      </c>
      <c r="E50" s="185" t="e">
        <f t="shared" ref="E50:L65" si="6">INT(((($F$7+$AP$2)+(E$22/1000*$F$13)+((E$22+100)*($C50+400)/1000000*$F$9))*$C$21+$F$5)*$C$20)</f>
        <v>#REF!</v>
      </c>
      <c r="F50" s="185" t="e">
        <f t="shared" si="6"/>
        <v>#REF!</v>
      </c>
      <c r="G50" s="185" t="e">
        <f t="shared" si="6"/>
        <v>#REF!</v>
      </c>
      <c r="H50" s="185" t="e">
        <f t="shared" si="6"/>
        <v>#REF!</v>
      </c>
      <c r="I50" s="185" t="e">
        <f t="shared" si="6"/>
        <v>#REF!</v>
      </c>
      <c r="J50" s="185" t="e">
        <f t="shared" si="6"/>
        <v>#REF!</v>
      </c>
      <c r="K50" s="185" t="e">
        <f t="shared" si="6"/>
        <v>#REF!</v>
      </c>
      <c r="L50" s="185" t="e">
        <f t="shared" si="6"/>
        <v>#REF!</v>
      </c>
      <c r="M50" s="267" t="e">
        <f>INT(((($F$7+$AP$2)+(M$22/1000*$F$14)+((M$22+100)*($C50+400)/1000000*$F$9))*$C$21+$F$5)*$C$20)</f>
        <v>#REF!</v>
      </c>
      <c r="N50" s="268" t="e">
        <f t="shared" ref="N50:Q65" si="7">INT(((($F$7+$AP$2)+(N$22/1000*$F$14)+((N$22+100)*($C50+400)/1000000*$F$9))*$C$21+$F$5)*$C$20)</f>
        <v>#REF!</v>
      </c>
      <c r="O50" s="268" t="e">
        <f t="shared" si="7"/>
        <v>#REF!</v>
      </c>
      <c r="P50" s="268" t="e">
        <f t="shared" si="7"/>
        <v>#REF!</v>
      </c>
      <c r="Q50" s="269" t="e">
        <f t="shared" si="7"/>
        <v>#REF!</v>
      </c>
      <c r="T50" s="328"/>
      <c r="U50" s="336">
        <v>600</v>
      </c>
      <c r="V50" s="337">
        <f t="shared" ref="V50:AI59" si="8">INT((($BB$70)+(V$49/1000*$BB$54)+($U50/1000*$BB$62)))*$AV$1</f>
        <v>66.600000000000009</v>
      </c>
      <c r="W50" s="337">
        <f t="shared" si="8"/>
        <v>75.600000000000009</v>
      </c>
      <c r="X50" s="337">
        <f t="shared" si="8"/>
        <v>84.600000000000009</v>
      </c>
      <c r="Y50" s="337">
        <f t="shared" si="8"/>
        <v>93.600000000000009</v>
      </c>
      <c r="Z50" s="337">
        <f t="shared" si="8"/>
        <v>102.60000000000001</v>
      </c>
      <c r="AA50" s="337">
        <f t="shared" si="8"/>
        <v>111.60000000000001</v>
      </c>
      <c r="AB50" s="337">
        <f t="shared" si="8"/>
        <v>120.60000000000001</v>
      </c>
      <c r="AC50" s="337">
        <f t="shared" si="8"/>
        <v>129.6</v>
      </c>
      <c r="AD50" s="337">
        <f t="shared" si="8"/>
        <v>138.6</v>
      </c>
      <c r="AE50" s="337">
        <f t="shared" si="8"/>
        <v>147.6</v>
      </c>
      <c r="AF50" s="337">
        <f t="shared" si="8"/>
        <v>156.6</v>
      </c>
      <c r="AG50" s="337">
        <f t="shared" si="8"/>
        <v>165.6</v>
      </c>
      <c r="AH50" s="337">
        <f t="shared" si="8"/>
        <v>174.6</v>
      </c>
      <c r="AI50" s="337">
        <f t="shared" si="8"/>
        <v>183.6</v>
      </c>
      <c r="AJ50" s="333"/>
      <c r="AK50" s="333"/>
      <c r="AL50" s="328"/>
      <c r="AM50" s="328"/>
      <c r="AU50" s="328"/>
      <c r="AV50" s="328"/>
      <c r="BM50" s="801"/>
      <c r="BN50" s="183">
        <v>800</v>
      </c>
      <c r="BO50" s="276" t="e">
        <f>#REF!*$AV$1</f>
        <v>#REF!</v>
      </c>
      <c r="BP50" s="276" t="e">
        <f>#REF!*$AV$1</f>
        <v>#REF!</v>
      </c>
      <c r="BQ50" s="276" t="e">
        <f>#REF!*$AV$1</f>
        <v>#REF!</v>
      </c>
      <c r="BR50" s="276" t="e">
        <f>#REF!*$AV$1</f>
        <v>#REF!</v>
      </c>
      <c r="BS50" s="276" t="e">
        <f>#REF!*$AV$1</f>
        <v>#REF!</v>
      </c>
      <c r="BT50" s="276" t="e">
        <f>#REF!*$AV$1</f>
        <v>#REF!</v>
      </c>
      <c r="BU50" s="276" t="e">
        <f>#REF!*$AV$1</f>
        <v>#REF!</v>
      </c>
      <c r="BV50" s="276" t="e">
        <f>#REF!*$AV$1</f>
        <v>#REF!</v>
      </c>
      <c r="BW50" s="276" t="e">
        <f>#REF!*$AV$1</f>
        <v>#REF!</v>
      </c>
      <c r="BX50" s="285" t="e">
        <f>#REF!*$AV$1</f>
        <v>#REF!</v>
      </c>
      <c r="BY50" s="285" t="e">
        <f>#REF!*$AV$1</f>
        <v>#REF!</v>
      </c>
      <c r="BZ50" s="285" t="e">
        <f>#REF!*$AV$1</f>
        <v>#REF!</v>
      </c>
      <c r="CA50" s="275" t="e">
        <f>#REF!*$AV$1</f>
        <v>#REF!</v>
      </c>
      <c r="CB50" s="275" t="e">
        <f>#REF!*$AV$1</f>
        <v>#REF!</v>
      </c>
    </row>
    <row r="51" spans="1:83" ht="15" customHeight="1">
      <c r="A51" s="54"/>
      <c r="B51" s="802"/>
      <c r="C51" s="184">
        <v>800</v>
      </c>
      <c r="D51" s="185" t="e">
        <f t="shared" ref="D51:D65" si="9">INT(((($F$7+$AP$2)+(D$22/1000*$F$13)+((D$22+100)*($C51+400)/1000000*$F$9))*$C$21+$F$5)*$C$20)</f>
        <v>#REF!</v>
      </c>
      <c r="E51" s="185" t="e">
        <f t="shared" si="6"/>
        <v>#REF!</v>
      </c>
      <c r="F51" s="185" t="e">
        <f t="shared" si="6"/>
        <v>#REF!</v>
      </c>
      <c r="G51" s="185" t="e">
        <f t="shared" si="6"/>
        <v>#REF!</v>
      </c>
      <c r="H51" s="185" t="e">
        <f t="shared" si="6"/>
        <v>#REF!</v>
      </c>
      <c r="I51" s="185" t="e">
        <f t="shared" si="6"/>
        <v>#REF!</v>
      </c>
      <c r="J51" s="185" t="e">
        <f t="shared" si="6"/>
        <v>#REF!</v>
      </c>
      <c r="K51" s="185" t="e">
        <f t="shared" si="6"/>
        <v>#REF!</v>
      </c>
      <c r="L51" s="185" t="e">
        <f t="shared" si="6"/>
        <v>#REF!</v>
      </c>
      <c r="M51" s="270" t="e">
        <f t="shared" ref="M51:M65" si="10">INT(((($F$7+$AP$2)+(M$22/1000*$F$14)+((M$22+100)*($C51+400)/1000000*$F$9))*$C$21+$F$5)*$C$20)</f>
        <v>#REF!</v>
      </c>
      <c r="N51" s="271" t="e">
        <f t="shared" si="7"/>
        <v>#REF!</v>
      </c>
      <c r="O51" s="271" t="e">
        <f t="shared" si="7"/>
        <v>#REF!</v>
      </c>
      <c r="P51" s="271" t="e">
        <f t="shared" si="7"/>
        <v>#REF!</v>
      </c>
      <c r="Q51" s="272" t="e">
        <f t="shared" si="7"/>
        <v>#REF!</v>
      </c>
      <c r="T51" s="328"/>
      <c r="U51" s="336">
        <v>800</v>
      </c>
      <c r="V51" s="337">
        <f t="shared" si="8"/>
        <v>75.600000000000009</v>
      </c>
      <c r="W51" s="337">
        <f t="shared" si="8"/>
        <v>84.600000000000009</v>
      </c>
      <c r="X51" s="337">
        <f t="shared" si="8"/>
        <v>93.600000000000009</v>
      </c>
      <c r="Y51" s="337">
        <f t="shared" si="8"/>
        <v>102.60000000000001</v>
      </c>
      <c r="Z51" s="337">
        <f t="shared" si="8"/>
        <v>111.60000000000001</v>
      </c>
      <c r="AA51" s="337">
        <f t="shared" si="8"/>
        <v>120.60000000000001</v>
      </c>
      <c r="AB51" s="337">
        <f t="shared" si="8"/>
        <v>129.6</v>
      </c>
      <c r="AC51" s="337">
        <f t="shared" si="8"/>
        <v>138.6</v>
      </c>
      <c r="AD51" s="337">
        <f t="shared" si="8"/>
        <v>147.6</v>
      </c>
      <c r="AE51" s="337">
        <f t="shared" si="8"/>
        <v>156.6</v>
      </c>
      <c r="AF51" s="337">
        <f t="shared" si="8"/>
        <v>165.6</v>
      </c>
      <c r="AG51" s="337">
        <f t="shared" si="8"/>
        <v>174.6</v>
      </c>
      <c r="AH51" s="337">
        <f t="shared" si="8"/>
        <v>183.6</v>
      </c>
      <c r="AI51" s="337">
        <f t="shared" si="8"/>
        <v>192.6</v>
      </c>
      <c r="AJ51" s="333"/>
      <c r="AK51" s="333"/>
      <c r="AL51" s="328"/>
      <c r="AM51" s="328"/>
      <c r="AU51" s="328"/>
      <c r="AV51" s="328"/>
      <c r="BM51" s="801"/>
      <c r="BN51" s="183">
        <v>1000</v>
      </c>
      <c r="BO51" s="276" t="e">
        <f>#REF!*$AV$1</f>
        <v>#REF!</v>
      </c>
      <c r="BP51" s="276" t="e">
        <f>#REF!*$AV$1</f>
        <v>#REF!</v>
      </c>
      <c r="BQ51" s="276" t="e">
        <f>#REF!*$AV$1</f>
        <v>#REF!</v>
      </c>
      <c r="BR51" s="276" t="e">
        <f>#REF!*$AV$1</f>
        <v>#REF!</v>
      </c>
      <c r="BS51" s="276" t="e">
        <f>#REF!*$AV$1</f>
        <v>#REF!</v>
      </c>
      <c r="BT51" s="276" t="e">
        <f>#REF!*$AV$1</f>
        <v>#REF!</v>
      </c>
      <c r="BU51" s="276" t="e">
        <f>#REF!*$AV$1</f>
        <v>#REF!</v>
      </c>
      <c r="BV51" s="276" t="e">
        <f>#REF!*$AV$1</f>
        <v>#REF!</v>
      </c>
      <c r="BW51" s="276" t="e">
        <f>#REF!*$AV$1</f>
        <v>#REF!</v>
      </c>
      <c r="BX51" s="285" t="e">
        <f>#REF!*$AV$1</f>
        <v>#REF!</v>
      </c>
      <c r="BY51" s="285" t="e">
        <f>#REF!*$AV$1</f>
        <v>#REF!</v>
      </c>
      <c r="BZ51" s="285" t="e">
        <f>#REF!*$AV$1</f>
        <v>#REF!</v>
      </c>
      <c r="CA51" s="275" t="e">
        <f>#REF!*$AV$1</f>
        <v>#REF!</v>
      </c>
      <c r="CB51" s="275" t="e">
        <f>#REF!*$AV$1</f>
        <v>#REF!</v>
      </c>
      <c r="CC51" s="1" t="s">
        <v>101</v>
      </c>
    </row>
    <row r="52" spans="1:83" ht="15" customHeight="1">
      <c r="A52" s="54"/>
      <c r="B52" s="802"/>
      <c r="C52" s="184">
        <v>1000</v>
      </c>
      <c r="D52" s="185" t="e">
        <f t="shared" si="9"/>
        <v>#REF!</v>
      </c>
      <c r="E52" s="185" t="e">
        <f t="shared" si="6"/>
        <v>#REF!</v>
      </c>
      <c r="F52" s="185" t="e">
        <f t="shared" si="6"/>
        <v>#REF!</v>
      </c>
      <c r="G52" s="185" t="e">
        <f t="shared" si="6"/>
        <v>#REF!</v>
      </c>
      <c r="H52" s="185" t="e">
        <f t="shared" si="6"/>
        <v>#REF!</v>
      </c>
      <c r="I52" s="185" t="e">
        <f t="shared" si="6"/>
        <v>#REF!</v>
      </c>
      <c r="J52" s="185" t="e">
        <f t="shared" si="6"/>
        <v>#REF!</v>
      </c>
      <c r="K52" s="185" t="e">
        <f t="shared" si="6"/>
        <v>#REF!</v>
      </c>
      <c r="L52" s="185" t="e">
        <f t="shared" si="6"/>
        <v>#REF!</v>
      </c>
      <c r="M52" s="270" t="e">
        <f t="shared" si="10"/>
        <v>#REF!</v>
      </c>
      <c r="N52" s="271" t="e">
        <f t="shared" si="7"/>
        <v>#REF!</v>
      </c>
      <c r="O52" s="271" t="e">
        <f t="shared" si="7"/>
        <v>#REF!</v>
      </c>
      <c r="P52" s="271" t="e">
        <f t="shared" si="7"/>
        <v>#REF!</v>
      </c>
      <c r="Q52" s="272" t="e">
        <f t="shared" si="7"/>
        <v>#REF!</v>
      </c>
      <c r="T52" s="328"/>
      <c r="U52" s="336">
        <v>1000</v>
      </c>
      <c r="V52" s="337">
        <f t="shared" si="8"/>
        <v>84.600000000000009</v>
      </c>
      <c r="W52" s="337">
        <f t="shared" si="8"/>
        <v>93.600000000000009</v>
      </c>
      <c r="X52" s="337">
        <f t="shared" si="8"/>
        <v>102.60000000000001</v>
      </c>
      <c r="Y52" s="337">
        <f t="shared" si="8"/>
        <v>111.60000000000001</v>
      </c>
      <c r="Z52" s="337">
        <f t="shared" si="8"/>
        <v>120.60000000000001</v>
      </c>
      <c r="AA52" s="337">
        <f t="shared" si="8"/>
        <v>129.6</v>
      </c>
      <c r="AB52" s="337">
        <f t="shared" si="8"/>
        <v>138.6</v>
      </c>
      <c r="AC52" s="337">
        <f t="shared" si="8"/>
        <v>147.6</v>
      </c>
      <c r="AD52" s="337">
        <f t="shared" si="8"/>
        <v>156.6</v>
      </c>
      <c r="AE52" s="337">
        <f t="shared" si="8"/>
        <v>165.6</v>
      </c>
      <c r="AF52" s="337">
        <f t="shared" si="8"/>
        <v>174.6</v>
      </c>
      <c r="AG52" s="337">
        <f t="shared" si="8"/>
        <v>183.6</v>
      </c>
      <c r="AH52" s="337">
        <f t="shared" si="8"/>
        <v>192.6</v>
      </c>
      <c r="AI52" s="337">
        <f t="shared" si="8"/>
        <v>201.6</v>
      </c>
      <c r="AJ52" s="333"/>
      <c r="AK52" s="333"/>
      <c r="AL52" s="328"/>
      <c r="AM52" s="328"/>
      <c r="AU52" s="328"/>
      <c r="AV52" s="328"/>
      <c r="BM52" s="801"/>
      <c r="BN52" s="183">
        <v>1200</v>
      </c>
      <c r="BO52" s="276" t="e">
        <f>#REF!*$AV$1</f>
        <v>#REF!</v>
      </c>
      <c r="BP52" s="276" t="e">
        <f>#REF!*$AV$1</f>
        <v>#REF!</v>
      </c>
      <c r="BQ52" s="276" t="e">
        <f>#REF!*$AV$1</f>
        <v>#REF!</v>
      </c>
      <c r="BR52" s="276" t="e">
        <f>#REF!*$AV$1</f>
        <v>#REF!</v>
      </c>
      <c r="BS52" s="276" t="e">
        <f>#REF!*$AV$1</f>
        <v>#REF!</v>
      </c>
      <c r="BT52" s="276" t="e">
        <f>#REF!*$AV$1</f>
        <v>#REF!</v>
      </c>
      <c r="BU52" s="276" t="e">
        <f>#REF!*$AV$1</f>
        <v>#REF!</v>
      </c>
      <c r="BV52" s="276" t="e">
        <f>#REF!*$AV$1</f>
        <v>#REF!</v>
      </c>
      <c r="BW52" s="276" t="e">
        <f>#REF!*$AV$1</f>
        <v>#REF!</v>
      </c>
      <c r="BX52" s="285" t="e">
        <f>#REF!*$AV$1</f>
        <v>#REF!</v>
      </c>
      <c r="BY52" s="285" t="e">
        <f>#REF!*$AV$1</f>
        <v>#REF!</v>
      </c>
      <c r="BZ52" s="285" t="e">
        <f>#REF!*$AV$1</f>
        <v>#REF!</v>
      </c>
      <c r="CA52" s="275" t="e">
        <f>#REF!*$AV$1</f>
        <v>#REF!</v>
      </c>
      <c r="CB52" s="275" t="e">
        <f>#REF!*$AV$1</f>
        <v>#REF!</v>
      </c>
    </row>
    <row r="53" spans="1:83" ht="15" customHeight="1">
      <c r="A53" s="54"/>
      <c r="B53" s="802"/>
      <c r="C53" s="184">
        <v>1200</v>
      </c>
      <c r="D53" s="185" t="e">
        <f t="shared" si="9"/>
        <v>#REF!</v>
      </c>
      <c r="E53" s="185" t="e">
        <f t="shared" si="6"/>
        <v>#REF!</v>
      </c>
      <c r="F53" s="185" t="e">
        <f t="shared" si="6"/>
        <v>#REF!</v>
      </c>
      <c r="G53" s="185" t="e">
        <f t="shared" si="6"/>
        <v>#REF!</v>
      </c>
      <c r="H53" s="185" t="e">
        <f t="shared" si="6"/>
        <v>#REF!</v>
      </c>
      <c r="I53" s="185" t="e">
        <f t="shared" si="6"/>
        <v>#REF!</v>
      </c>
      <c r="J53" s="185" t="e">
        <f t="shared" si="6"/>
        <v>#REF!</v>
      </c>
      <c r="K53" s="185" t="e">
        <f t="shared" si="6"/>
        <v>#REF!</v>
      </c>
      <c r="L53" s="185" t="e">
        <f t="shared" si="6"/>
        <v>#REF!</v>
      </c>
      <c r="M53" s="270" t="e">
        <f t="shared" si="10"/>
        <v>#REF!</v>
      </c>
      <c r="N53" s="271" t="e">
        <f t="shared" si="7"/>
        <v>#REF!</v>
      </c>
      <c r="O53" s="271" t="e">
        <f t="shared" si="7"/>
        <v>#REF!</v>
      </c>
      <c r="P53" s="271" t="e">
        <f t="shared" si="7"/>
        <v>#REF!</v>
      </c>
      <c r="Q53" s="272" t="e">
        <f t="shared" si="7"/>
        <v>#REF!</v>
      </c>
      <c r="T53" s="328"/>
      <c r="U53" s="336">
        <v>1200</v>
      </c>
      <c r="V53" s="337">
        <f t="shared" si="8"/>
        <v>93.600000000000009</v>
      </c>
      <c r="W53" s="337">
        <f t="shared" si="8"/>
        <v>102.60000000000001</v>
      </c>
      <c r="X53" s="337">
        <f t="shared" si="8"/>
        <v>111.60000000000001</v>
      </c>
      <c r="Y53" s="337">
        <f t="shared" si="8"/>
        <v>120.60000000000001</v>
      </c>
      <c r="Z53" s="337">
        <f t="shared" si="8"/>
        <v>129.6</v>
      </c>
      <c r="AA53" s="337">
        <f t="shared" si="8"/>
        <v>138.6</v>
      </c>
      <c r="AB53" s="337">
        <f t="shared" si="8"/>
        <v>147.6</v>
      </c>
      <c r="AC53" s="337">
        <f t="shared" si="8"/>
        <v>156.6</v>
      </c>
      <c r="AD53" s="337">
        <f t="shared" si="8"/>
        <v>165.6</v>
      </c>
      <c r="AE53" s="337">
        <f t="shared" si="8"/>
        <v>174.6</v>
      </c>
      <c r="AF53" s="337">
        <f t="shared" si="8"/>
        <v>183.6</v>
      </c>
      <c r="AG53" s="337">
        <f t="shared" si="8"/>
        <v>192.6</v>
      </c>
      <c r="AH53" s="337">
        <f t="shared" si="8"/>
        <v>201.6</v>
      </c>
      <c r="AI53" s="337">
        <f t="shared" si="8"/>
        <v>210.6</v>
      </c>
      <c r="AJ53" s="333"/>
      <c r="AK53" s="333"/>
      <c r="AL53" s="328"/>
      <c r="AM53" s="328"/>
      <c r="AU53" s="328"/>
      <c r="AV53" s="328"/>
      <c r="BM53" s="801"/>
      <c r="BN53" s="183">
        <v>1400</v>
      </c>
      <c r="BO53" s="276" t="e">
        <f>#REF!*$AV$1</f>
        <v>#REF!</v>
      </c>
      <c r="BP53" s="276" t="e">
        <f>#REF!*$AV$1</f>
        <v>#REF!</v>
      </c>
      <c r="BQ53" s="276" t="e">
        <f>#REF!*$AV$1</f>
        <v>#REF!</v>
      </c>
      <c r="BR53" s="276" t="e">
        <f>#REF!*$AV$1</f>
        <v>#REF!</v>
      </c>
      <c r="BS53" s="276" t="e">
        <f>#REF!*$AV$1</f>
        <v>#REF!</v>
      </c>
      <c r="BT53" s="276" t="e">
        <f>#REF!*$AV$1</f>
        <v>#REF!</v>
      </c>
      <c r="BU53" s="276" t="e">
        <f>#REF!*$AV$1</f>
        <v>#REF!</v>
      </c>
      <c r="BV53" s="276" t="e">
        <f>#REF!*$AV$1</f>
        <v>#REF!</v>
      </c>
      <c r="BW53" s="276" t="e">
        <f>#REF!*$AV$1</f>
        <v>#REF!</v>
      </c>
      <c r="BX53" s="285" t="e">
        <f>#REF!*$AV$1</f>
        <v>#REF!</v>
      </c>
      <c r="BY53" s="285" t="e">
        <f>#REF!*$AV$1</f>
        <v>#REF!</v>
      </c>
      <c r="BZ53" s="285" t="e">
        <f>#REF!*$AV$1</f>
        <v>#REF!</v>
      </c>
      <c r="CA53" s="275" t="e">
        <f>#REF!*$AV$1</f>
        <v>#REF!</v>
      </c>
      <c r="CB53" s="275" t="e">
        <f>#REF!*$AV$1</f>
        <v>#REF!</v>
      </c>
    </row>
    <row r="54" spans="1:83" ht="15" customHeight="1">
      <c r="A54" s="54"/>
      <c r="B54" s="802"/>
      <c r="C54" s="184">
        <v>1400</v>
      </c>
      <c r="D54" s="185" t="e">
        <f t="shared" si="9"/>
        <v>#REF!</v>
      </c>
      <c r="E54" s="185" t="e">
        <f t="shared" si="6"/>
        <v>#REF!</v>
      </c>
      <c r="F54" s="185" t="e">
        <f t="shared" si="6"/>
        <v>#REF!</v>
      </c>
      <c r="G54" s="185" t="e">
        <f t="shared" si="6"/>
        <v>#REF!</v>
      </c>
      <c r="H54" s="185" t="e">
        <f t="shared" si="6"/>
        <v>#REF!</v>
      </c>
      <c r="I54" s="185" t="e">
        <f t="shared" si="6"/>
        <v>#REF!</v>
      </c>
      <c r="J54" s="185" t="e">
        <f t="shared" si="6"/>
        <v>#REF!</v>
      </c>
      <c r="K54" s="185" t="e">
        <f t="shared" si="6"/>
        <v>#REF!</v>
      </c>
      <c r="L54" s="185" t="e">
        <f t="shared" si="6"/>
        <v>#REF!</v>
      </c>
      <c r="M54" s="270" t="e">
        <f t="shared" si="10"/>
        <v>#REF!</v>
      </c>
      <c r="N54" s="271" t="e">
        <f t="shared" si="7"/>
        <v>#REF!</v>
      </c>
      <c r="O54" s="271" t="e">
        <f t="shared" si="7"/>
        <v>#REF!</v>
      </c>
      <c r="P54" s="271" t="e">
        <f t="shared" si="7"/>
        <v>#REF!</v>
      </c>
      <c r="Q54" s="272" t="e">
        <f t="shared" si="7"/>
        <v>#REF!</v>
      </c>
      <c r="T54" s="328"/>
      <c r="U54" s="336">
        <v>1400</v>
      </c>
      <c r="V54" s="337">
        <f t="shared" si="8"/>
        <v>102.60000000000001</v>
      </c>
      <c r="W54" s="337">
        <f t="shared" si="8"/>
        <v>111.60000000000001</v>
      </c>
      <c r="X54" s="337">
        <f t="shared" si="8"/>
        <v>120.60000000000001</v>
      </c>
      <c r="Y54" s="337">
        <f t="shared" si="8"/>
        <v>129.6</v>
      </c>
      <c r="Z54" s="337">
        <f t="shared" si="8"/>
        <v>138.6</v>
      </c>
      <c r="AA54" s="337">
        <f t="shared" si="8"/>
        <v>147.6</v>
      </c>
      <c r="AB54" s="337">
        <f t="shared" si="8"/>
        <v>156.6</v>
      </c>
      <c r="AC54" s="337">
        <f t="shared" si="8"/>
        <v>165.6</v>
      </c>
      <c r="AD54" s="337">
        <f t="shared" si="8"/>
        <v>174.6</v>
      </c>
      <c r="AE54" s="337">
        <f t="shared" si="8"/>
        <v>183.6</v>
      </c>
      <c r="AF54" s="337">
        <f t="shared" si="8"/>
        <v>192.6</v>
      </c>
      <c r="AG54" s="337">
        <f t="shared" si="8"/>
        <v>201.6</v>
      </c>
      <c r="AH54" s="337">
        <f t="shared" si="8"/>
        <v>210.6</v>
      </c>
      <c r="AI54" s="337">
        <f t="shared" si="8"/>
        <v>219.6</v>
      </c>
      <c r="AJ54" s="333"/>
      <c r="AK54" s="333"/>
      <c r="AL54" s="328"/>
      <c r="AM54" s="328"/>
      <c r="AU54" s="328"/>
      <c r="AV54" s="328"/>
      <c r="AZ54" s="23"/>
      <c r="BB54" s="306">
        <f>SUM(BB47:BB48)</f>
        <v>24.990000000000002</v>
      </c>
      <c r="BG54" s="314"/>
      <c r="BM54" s="801"/>
      <c r="BN54" s="183">
        <v>1600</v>
      </c>
      <c r="BO54" s="276" t="e">
        <f>#REF!*$AV$1</f>
        <v>#REF!</v>
      </c>
      <c r="BP54" s="276" t="e">
        <f>#REF!*$AV$1</f>
        <v>#REF!</v>
      </c>
      <c r="BQ54" s="276" t="e">
        <f>#REF!*$AV$1</f>
        <v>#REF!</v>
      </c>
      <c r="BR54" s="276" t="e">
        <f>#REF!*$AV$1</f>
        <v>#REF!</v>
      </c>
      <c r="BS54" s="276" t="e">
        <f>#REF!*$AV$1</f>
        <v>#REF!</v>
      </c>
      <c r="BT54" s="276" t="e">
        <f>#REF!*$AV$1</f>
        <v>#REF!</v>
      </c>
      <c r="BU54" s="276" t="e">
        <f>#REF!*$AV$1</f>
        <v>#REF!</v>
      </c>
      <c r="BV54" s="276" t="e">
        <f>#REF!*$AV$1</f>
        <v>#REF!</v>
      </c>
      <c r="BW54" s="285" t="e">
        <f>#REF!*$AV$1</f>
        <v>#REF!</v>
      </c>
      <c r="BX54" s="285" t="e">
        <f>#REF!*$AV$1</f>
        <v>#REF!</v>
      </c>
      <c r="BY54" s="285" t="e">
        <f>#REF!*$AV$1</f>
        <v>#REF!</v>
      </c>
      <c r="BZ54" s="285" t="e">
        <f>#REF!*$AV$1</f>
        <v>#REF!</v>
      </c>
      <c r="CA54" s="275" t="e">
        <f>#REF!*$AV$1</f>
        <v>#REF!</v>
      </c>
      <c r="CB54" s="275" t="e">
        <f>#REF!*$AV$1</f>
        <v>#REF!</v>
      </c>
    </row>
    <row r="55" spans="1:83" ht="15" customHeight="1">
      <c r="A55" s="54"/>
      <c r="B55" s="802"/>
      <c r="C55" s="184">
        <v>1600</v>
      </c>
      <c r="D55" s="185" t="e">
        <f t="shared" si="9"/>
        <v>#REF!</v>
      </c>
      <c r="E55" s="185" t="e">
        <f t="shared" si="6"/>
        <v>#REF!</v>
      </c>
      <c r="F55" s="185" t="e">
        <f t="shared" si="6"/>
        <v>#REF!</v>
      </c>
      <c r="G55" s="185" t="e">
        <f t="shared" si="6"/>
        <v>#REF!</v>
      </c>
      <c r="H55" s="185" t="e">
        <f t="shared" si="6"/>
        <v>#REF!</v>
      </c>
      <c r="I55" s="185" t="e">
        <f t="shared" si="6"/>
        <v>#REF!</v>
      </c>
      <c r="J55" s="185" t="e">
        <f t="shared" si="6"/>
        <v>#REF!</v>
      </c>
      <c r="K55" s="185" t="e">
        <f t="shared" si="6"/>
        <v>#REF!</v>
      </c>
      <c r="L55" s="185" t="e">
        <f t="shared" si="6"/>
        <v>#REF!</v>
      </c>
      <c r="M55" s="270" t="e">
        <f t="shared" si="10"/>
        <v>#REF!</v>
      </c>
      <c r="N55" s="271" t="e">
        <f t="shared" si="7"/>
        <v>#REF!</v>
      </c>
      <c r="O55" s="271" t="e">
        <f t="shared" si="7"/>
        <v>#REF!</v>
      </c>
      <c r="P55" s="271" t="e">
        <f t="shared" si="7"/>
        <v>#REF!</v>
      </c>
      <c r="Q55" s="272" t="e">
        <f t="shared" si="7"/>
        <v>#REF!</v>
      </c>
      <c r="T55" s="328"/>
      <c r="U55" s="336">
        <v>1600</v>
      </c>
      <c r="V55" s="337">
        <f t="shared" si="8"/>
        <v>111.60000000000001</v>
      </c>
      <c r="W55" s="337">
        <f t="shared" si="8"/>
        <v>120.60000000000001</v>
      </c>
      <c r="X55" s="337">
        <f t="shared" si="8"/>
        <v>129.6</v>
      </c>
      <c r="Y55" s="337">
        <f t="shared" si="8"/>
        <v>138.6</v>
      </c>
      <c r="Z55" s="337">
        <f t="shared" si="8"/>
        <v>147.6</v>
      </c>
      <c r="AA55" s="337">
        <f t="shared" si="8"/>
        <v>156.6</v>
      </c>
      <c r="AB55" s="337">
        <f t="shared" si="8"/>
        <v>165.6</v>
      </c>
      <c r="AC55" s="337">
        <f t="shared" si="8"/>
        <v>174.6</v>
      </c>
      <c r="AD55" s="337">
        <f t="shared" si="8"/>
        <v>183.6</v>
      </c>
      <c r="AE55" s="337">
        <f t="shared" si="8"/>
        <v>192.6</v>
      </c>
      <c r="AF55" s="337">
        <f t="shared" si="8"/>
        <v>201.6</v>
      </c>
      <c r="AG55" s="337">
        <f t="shared" si="8"/>
        <v>210.6</v>
      </c>
      <c r="AH55" s="337">
        <f t="shared" si="8"/>
        <v>219.6</v>
      </c>
      <c r="AI55" s="337">
        <f t="shared" si="8"/>
        <v>228.6</v>
      </c>
      <c r="AJ55" s="333"/>
      <c r="AK55" s="333"/>
      <c r="AL55" s="328"/>
      <c r="AM55" s="328"/>
      <c r="AU55" s="328"/>
      <c r="AV55" s="328"/>
      <c r="AZ55" s="23">
        <v>2</v>
      </c>
      <c r="BA55" s="1">
        <v>11.96</v>
      </c>
      <c r="BB55" s="1">
        <f>BA55*AZ55</f>
        <v>23.92</v>
      </c>
      <c r="BC55" s="1" t="s">
        <v>929</v>
      </c>
      <c r="BG55" s="314"/>
      <c r="BM55" s="801"/>
      <c r="BN55" s="183">
        <v>1800</v>
      </c>
      <c r="BO55" s="276" t="e">
        <f>#REF!*$AV$1</f>
        <v>#REF!</v>
      </c>
      <c r="BP55" s="276" t="e">
        <f>#REF!*$AV$1</f>
        <v>#REF!</v>
      </c>
      <c r="BQ55" s="276" t="e">
        <f>#REF!*$AV$1</f>
        <v>#REF!</v>
      </c>
      <c r="BR55" s="276" t="e">
        <f>#REF!*$AV$1</f>
        <v>#REF!</v>
      </c>
      <c r="BS55" s="276" t="e">
        <f>#REF!*$AV$1</f>
        <v>#REF!</v>
      </c>
      <c r="BT55" s="276" t="e">
        <f>#REF!*$AV$1</f>
        <v>#REF!</v>
      </c>
      <c r="BU55" s="276" t="e">
        <f>#REF!*$AV$1</f>
        <v>#REF!</v>
      </c>
      <c r="BV55" s="276" t="e">
        <f>#REF!*$AV$1</f>
        <v>#REF!</v>
      </c>
      <c r="BW55" s="285" t="e">
        <f>#REF!*$AV$1</f>
        <v>#REF!</v>
      </c>
      <c r="BX55" s="285" t="e">
        <f>#REF!*$AV$1</f>
        <v>#REF!</v>
      </c>
      <c r="BY55" s="285" t="e">
        <f>#REF!*$AV$1</f>
        <v>#REF!</v>
      </c>
      <c r="BZ55" s="285" t="e">
        <f>#REF!*$AV$1</f>
        <v>#REF!</v>
      </c>
      <c r="CA55" s="275" t="e">
        <f>#REF!*$AV$1</f>
        <v>#REF!</v>
      </c>
      <c r="CB55" s="275" t="e">
        <f>#REF!*$AV$1</f>
        <v>#REF!</v>
      </c>
    </row>
    <row r="56" spans="1:83" ht="15" customHeight="1">
      <c r="A56" s="54"/>
      <c r="B56" s="802"/>
      <c r="C56" s="184">
        <v>1800</v>
      </c>
      <c r="D56" s="185" t="e">
        <f t="shared" si="9"/>
        <v>#REF!</v>
      </c>
      <c r="E56" s="185" t="e">
        <f t="shared" si="6"/>
        <v>#REF!</v>
      </c>
      <c r="F56" s="185" t="e">
        <f t="shared" si="6"/>
        <v>#REF!</v>
      </c>
      <c r="G56" s="185" t="e">
        <f t="shared" si="6"/>
        <v>#REF!</v>
      </c>
      <c r="H56" s="185" t="e">
        <f t="shared" si="6"/>
        <v>#REF!</v>
      </c>
      <c r="I56" s="185" t="e">
        <f t="shared" si="6"/>
        <v>#REF!</v>
      </c>
      <c r="J56" s="185" t="e">
        <f t="shared" si="6"/>
        <v>#REF!</v>
      </c>
      <c r="K56" s="185" t="e">
        <f t="shared" si="6"/>
        <v>#REF!</v>
      </c>
      <c r="L56" s="185" t="e">
        <f t="shared" si="6"/>
        <v>#REF!</v>
      </c>
      <c r="M56" s="270" t="e">
        <f t="shared" si="10"/>
        <v>#REF!</v>
      </c>
      <c r="N56" s="271" t="e">
        <f t="shared" si="7"/>
        <v>#REF!</v>
      </c>
      <c r="O56" s="271" t="e">
        <f t="shared" si="7"/>
        <v>#REF!</v>
      </c>
      <c r="P56" s="271" t="e">
        <f t="shared" si="7"/>
        <v>#REF!</v>
      </c>
      <c r="Q56" s="272" t="e">
        <f t="shared" si="7"/>
        <v>#REF!</v>
      </c>
      <c r="T56" s="328"/>
      <c r="U56" s="336">
        <v>1800</v>
      </c>
      <c r="V56" s="337">
        <f t="shared" si="8"/>
        <v>122.4</v>
      </c>
      <c r="W56" s="337">
        <f t="shared" si="8"/>
        <v>131.4</v>
      </c>
      <c r="X56" s="337">
        <f t="shared" si="8"/>
        <v>140.4</v>
      </c>
      <c r="Y56" s="337">
        <f t="shared" si="8"/>
        <v>149.4</v>
      </c>
      <c r="Z56" s="337">
        <f t="shared" si="8"/>
        <v>158.4</v>
      </c>
      <c r="AA56" s="337">
        <f t="shared" si="8"/>
        <v>167.4</v>
      </c>
      <c r="AB56" s="337">
        <f t="shared" si="8"/>
        <v>176.4</v>
      </c>
      <c r="AC56" s="337">
        <f t="shared" si="8"/>
        <v>185.4</v>
      </c>
      <c r="AD56" s="337">
        <f t="shared" si="8"/>
        <v>194.4</v>
      </c>
      <c r="AE56" s="337">
        <f t="shared" si="8"/>
        <v>203.4</v>
      </c>
      <c r="AF56" s="337">
        <f t="shared" si="8"/>
        <v>212.4</v>
      </c>
      <c r="AG56" s="337">
        <f t="shared" si="8"/>
        <v>221.4</v>
      </c>
      <c r="AH56" s="337">
        <f t="shared" si="8"/>
        <v>230.4</v>
      </c>
      <c r="AI56" s="337">
        <f t="shared" si="8"/>
        <v>239.4</v>
      </c>
      <c r="AJ56" s="333"/>
      <c r="AK56" s="333"/>
      <c r="AL56" s="328"/>
      <c r="AM56" s="328"/>
      <c r="AU56" s="328"/>
      <c r="AV56" s="328"/>
      <c r="AZ56" s="23">
        <v>2</v>
      </c>
      <c r="BA56" s="1">
        <v>0.83</v>
      </c>
      <c r="BB56" s="1">
        <f>BA56*AZ56</f>
        <v>1.66</v>
      </c>
      <c r="BC56" t="s">
        <v>102</v>
      </c>
      <c r="BG56" s="314"/>
      <c r="BM56" s="801"/>
      <c r="BN56" s="183">
        <v>2000</v>
      </c>
      <c r="BO56" s="276" t="e">
        <f>#REF!*$AV$1</f>
        <v>#REF!</v>
      </c>
      <c r="BP56" s="276" t="e">
        <f>#REF!*$AV$1</f>
        <v>#REF!</v>
      </c>
      <c r="BQ56" s="276" t="e">
        <f>#REF!*$AV$1</f>
        <v>#REF!</v>
      </c>
      <c r="BR56" s="276" t="e">
        <f>#REF!*$AV$1</f>
        <v>#REF!</v>
      </c>
      <c r="BS56" s="276" t="e">
        <f>#REF!*$AV$1</f>
        <v>#REF!</v>
      </c>
      <c r="BT56" s="276" t="e">
        <f>#REF!*$AV$1</f>
        <v>#REF!</v>
      </c>
      <c r="BU56" s="276" t="e">
        <f>#REF!*$AV$1</f>
        <v>#REF!</v>
      </c>
      <c r="BV56" s="276" t="e">
        <f>#REF!*$AV$1</f>
        <v>#REF!</v>
      </c>
      <c r="BW56" s="285" t="e">
        <f>#REF!*$AV$1</f>
        <v>#REF!</v>
      </c>
      <c r="BX56" s="285" t="e">
        <f>#REF!*$AV$1</f>
        <v>#REF!</v>
      </c>
      <c r="BY56" s="285" t="e">
        <f>#REF!*$AV$1</f>
        <v>#REF!</v>
      </c>
      <c r="BZ56" s="285" t="e">
        <f>#REF!*$AV$1</f>
        <v>#REF!</v>
      </c>
      <c r="CA56" s="275" t="e">
        <f>#REF!*$AV$1</f>
        <v>#REF!</v>
      </c>
      <c r="CB56" s="275" t="e">
        <f>#REF!*$AV$1</f>
        <v>#REF!</v>
      </c>
    </row>
    <row r="57" spans="1:83" ht="15" customHeight="1">
      <c r="B57" s="802"/>
      <c r="C57" s="184">
        <v>2000</v>
      </c>
      <c r="D57" s="185" t="e">
        <f t="shared" si="9"/>
        <v>#REF!</v>
      </c>
      <c r="E57" s="185" t="e">
        <f t="shared" si="6"/>
        <v>#REF!</v>
      </c>
      <c r="F57" s="185" t="e">
        <f t="shared" si="6"/>
        <v>#REF!</v>
      </c>
      <c r="G57" s="185" t="e">
        <f t="shared" si="6"/>
        <v>#REF!</v>
      </c>
      <c r="H57" s="185" t="e">
        <f t="shared" si="6"/>
        <v>#REF!</v>
      </c>
      <c r="I57" s="185" t="e">
        <f t="shared" si="6"/>
        <v>#REF!</v>
      </c>
      <c r="J57" s="185" t="e">
        <f t="shared" si="6"/>
        <v>#REF!</v>
      </c>
      <c r="K57" s="185" t="e">
        <f t="shared" si="6"/>
        <v>#REF!</v>
      </c>
      <c r="L57" s="185" t="e">
        <f t="shared" si="6"/>
        <v>#REF!</v>
      </c>
      <c r="M57" s="270" t="e">
        <f t="shared" si="10"/>
        <v>#REF!</v>
      </c>
      <c r="N57" s="271" t="e">
        <f t="shared" si="7"/>
        <v>#REF!</v>
      </c>
      <c r="O57" s="271" t="e">
        <f t="shared" si="7"/>
        <v>#REF!</v>
      </c>
      <c r="P57" s="271" t="e">
        <f t="shared" si="7"/>
        <v>#REF!</v>
      </c>
      <c r="Q57" s="272" t="e">
        <f t="shared" si="7"/>
        <v>#REF!</v>
      </c>
      <c r="T57" s="328"/>
      <c r="U57" s="336">
        <v>2000</v>
      </c>
      <c r="V57" s="337">
        <f t="shared" si="8"/>
        <v>131.4</v>
      </c>
      <c r="W57" s="337">
        <f t="shared" si="8"/>
        <v>140.4</v>
      </c>
      <c r="X57" s="337">
        <f t="shared" si="8"/>
        <v>149.4</v>
      </c>
      <c r="Y57" s="337">
        <f t="shared" si="8"/>
        <v>158.4</v>
      </c>
      <c r="Z57" s="337">
        <f t="shared" si="8"/>
        <v>167.4</v>
      </c>
      <c r="AA57" s="337">
        <f t="shared" si="8"/>
        <v>176.4</v>
      </c>
      <c r="AB57" s="337">
        <f t="shared" si="8"/>
        <v>185.4</v>
      </c>
      <c r="AC57" s="337">
        <f t="shared" si="8"/>
        <v>194.4</v>
      </c>
      <c r="AD57" s="337">
        <f t="shared" si="8"/>
        <v>203.4</v>
      </c>
      <c r="AE57" s="337">
        <f t="shared" si="8"/>
        <v>212.4</v>
      </c>
      <c r="AF57" s="337">
        <f t="shared" si="8"/>
        <v>221.4</v>
      </c>
      <c r="AG57" s="337">
        <f t="shared" si="8"/>
        <v>230.4</v>
      </c>
      <c r="AH57" s="337">
        <f t="shared" si="8"/>
        <v>239.4</v>
      </c>
      <c r="AI57" s="337">
        <f t="shared" si="8"/>
        <v>248.4</v>
      </c>
      <c r="AJ57" s="333"/>
      <c r="AK57" s="333"/>
      <c r="AL57" s="328"/>
      <c r="AM57" s="328"/>
      <c r="AU57" s="328"/>
      <c r="AV57" s="328"/>
      <c r="AZ57" s="23"/>
      <c r="BB57" s="1">
        <v>5.33</v>
      </c>
      <c r="BC57" t="s">
        <v>1024</v>
      </c>
      <c r="BG57" s="314"/>
      <c r="BM57" s="801"/>
      <c r="BN57" s="183">
        <v>2200</v>
      </c>
      <c r="BO57" s="276" t="e">
        <f>#REF!*$AV$1</f>
        <v>#REF!</v>
      </c>
      <c r="BP57" s="276" t="e">
        <f>#REF!*$AV$1</f>
        <v>#REF!</v>
      </c>
      <c r="BQ57" s="276" t="e">
        <f>#REF!*$AV$1</f>
        <v>#REF!</v>
      </c>
      <c r="BR57" s="276" t="e">
        <f>#REF!*$AV$1</f>
        <v>#REF!</v>
      </c>
      <c r="BS57" s="276" t="e">
        <f>#REF!*$AV$1</f>
        <v>#REF!</v>
      </c>
      <c r="BT57" s="276" t="e">
        <f>#REF!*$AV$1</f>
        <v>#REF!</v>
      </c>
      <c r="BU57" s="276" t="e">
        <f>#REF!*$AV$1</f>
        <v>#REF!</v>
      </c>
      <c r="BV57" s="276" t="e">
        <f>#REF!*$AV$1</f>
        <v>#REF!</v>
      </c>
      <c r="BW57" s="285" t="e">
        <f>#REF!*$AV$1</f>
        <v>#REF!</v>
      </c>
      <c r="BX57" s="285" t="e">
        <f>#REF!*$AV$1</f>
        <v>#REF!</v>
      </c>
      <c r="BY57" s="285" t="e">
        <f>#REF!*$AV$1</f>
        <v>#REF!</v>
      </c>
      <c r="BZ57" s="285" t="e">
        <f>#REF!*$AV$1</f>
        <v>#REF!</v>
      </c>
      <c r="CA57" s="275" t="e">
        <f>#REF!*$AV$1</f>
        <v>#REF!</v>
      </c>
      <c r="CB57" s="275" t="e">
        <f>#REF!*$AV$1</f>
        <v>#REF!</v>
      </c>
    </row>
    <row r="58" spans="1:83" ht="12.95" customHeight="1">
      <c r="B58" s="802"/>
      <c r="C58" s="184">
        <v>2200</v>
      </c>
      <c r="D58" s="185" t="e">
        <f t="shared" si="9"/>
        <v>#REF!</v>
      </c>
      <c r="E58" s="185" t="e">
        <f t="shared" si="6"/>
        <v>#REF!</v>
      </c>
      <c r="F58" s="185" t="e">
        <f t="shared" si="6"/>
        <v>#REF!</v>
      </c>
      <c r="G58" s="185" t="e">
        <f t="shared" si="6"/>
        <v>#REF!</v>
      </c>
      <c r="H58" s="185" t="e">
        <f t="shared" si="6"/>
        <v>#REF!</v>
      </c>
      <c r="I58" s="185" t="e">
        <f t="shared" si="6"/>
        <v>#REF!</v>
      </c>
      <c r="J58" s="185" t="e">
        <f t="shared" si="6"/>
        <v>#REF!</v>
      </c>
      <c r="K58" s="185" t="e">
        <f t="shared" si="6"/>
        <v>#REF!</v>
      </c>
      <c r="L58" s="185" t="e">
        <f t="shared" si="6"/>
        <v>#REF!</v>
      </c>
      <c r="M58" s="270" t="e">
        <f t="shared" si="10"/>
        <v>#REF!</v>
      </c>
      <c r="N58" s="271" t="e">
        <f t="shared" si="7"/>
        <v>#REF!</v>
      </c>
      <c r="O58" s="271" t="e">
        <f t="shared" si="7"/>
        <v>#REF!</v>
      </c>
      <c r="P58" s="271" t="e">
        <f t="shared" si="7"/>
        <v>#REF!</v>
      </c>
      <c r="Q58" s="272" t="e">
        <f t="shared" si="7"/>
        <v>#REF!</v>
      </c>
      <c r="T58" s="328"/>
      <c r="U58" s="336">
        <v>2200</v>
      </c>
      <c r="V58" s="337">
        <f t="shared" si="8"/>
        <v>140.4</v>
      </c>
      <c r="W58" s="337">
        <f t="shared" si="8"/>
        <v>149.4</v>
      </c>
      <c r="X58" s="337">
        <f t="shared" si="8"/>
        <v>158.4</v>
      </c>
      <c r="Y58" s="337">
        <f t="shared" si="8"/>
        <v>167.4</v>
      </c>
      <c r="Z58" s="337">
        <f t="shared" si="8"/>
        <v>176.4</v>
      </c>
      <c r="AA58" s="337">
        <f t="shared" si="8"/>
        <v>185.4</v>
      </c>
      <c r="AB58" s="337">
        <f t="shared" si="8"/>
        <v>194.4</v>
      </c>
      <c r="AC58" s="337">
        <f t="shared" si="8"/>
        <v>203.4</v>
      </c>
      <c r="AD58" s="337">
        <f t="shared" si="8"/>
        <v>212.4</v>
      </c>
      <c r="AE58" s="337">
        <f t="shared" si="8"/>
        <v>221.4</v>
      </c>
      <c r="AF58" s="337">
        <f t="shared" si="8"/>
        <v>230.4</v>
      </c>
      <c r="AG58" s="337">
        <f t="shared" si="8"/>
        <v>239.4</v>
      </c>
      <c r="AH58" s="337">
        <f t="shared" si="8"/>
        <v>248.4</v>
      </c>
      <c r="AI58" s="337">
        <f t="shared" si="8"/>
        <v>257.40000000000003</v>
      </c>
      <c r="AJ58" s="333"/>
      <c r="AK58" s="333"/>
      <c r="AL58" s="328"/>
      <c r="AM58" s="328"/>
      <c r="AU58" s="328"/>
      <c r="AV58" s="328"/>
      <c r="AZ58" s="23"/>
      <c r="BB58" s="1">
        <v>1.76</v>
      </c>
      <c r="BC58" t="s">
        <v>1025</v>
      </c>
      <c r="BG58" s="314"/>
      <c r="BM58" s="801"/>
      <c r="BN58" s="182">
        <v>2400</v>
      </c>
      <c r="BO58" s="276" t="e">
        <f>#REF!*$AV$1</f>
        <v>#REF!</v>
      </c>
      <c r="BP58" s="276" t="e">
        <f>#REF!*$AV$1</f>
        <v>#REF!</v>
      </c>
      <c r="BQ58" s="276" t="e">
        <f>#REF!*$AV$1</f>
        <v>#REF!</v>
      </c>
      <c r="BR58" s="276" t="e">
        <f>#REF!*$AV$1</f>
        <v>#REF!</v>
      </c>
      <c r="BS58" s="276" t="e">
        <f>#REF!*$AV$1</f>
        <v>#REF!</v>
      </c>
      <c r="BT58" s="276" t="e">
        <f>#REF!*$AV$1</f>
        <v>#REF!</v>
      </c>
      <c r="BU58" s="276" t="e">
        <f>#REF!*$AV$1</f>
        <v>#REF!</v>
      </c>
      <c r="BV58" s="285" t="e">
        <f>#REF!*$AV$1</f>
        <v>#REF!</v>
      </c>
      <c r="BW58" s="285" t="e">
        <f>#REF!*$AV$1</f>
        <v>#REF!</v>
      </c>
      <c r="BX58" s="285" t="e">
        <f>#REF!*$AV$1</f>
        <v>#REF!</v>
      </c>
      <c r="BY58" s="285" t="e">
        <f>#REF!*$AV$1</f>
        <v>#REF!</v>
      </c>
      <c r="BZ58" s="285" t="e">
        <f>#REF!*$AV$1</f>
        <v>#REF!</v>
      </c>
      <c r="CA58" s="275" t="e">
        <f>#REF!*$AV$1</f>
        <v>#REF!</v>
      </c>
      <c r="CB58" s="275" t="e">
        <f>#REF!*$AV$1</f>
        <v>#REF!</v>
      </c>
    </row>
    <row r="59" spans="1:83" ht="20.100000000000001" customHeight="1">
      <c r="B59" s="802"/>
      <c r="C59" s="184">
        <v>2400</v>
      </c>
      <c r="D59" s="185" t="e">
        <f t="shared" si="9"/>
        <v>#REF!</v>
      </c>
      <c r="E59" s="185" t="e">
        <f t="shared" si="6"/>
        <v>#REF!</v>
      </c>
      <c r="F59" s="185" t="e">
        <f t="shared" si="6"/>
        <v>#REF!</v>
      </c>
      <c r="G59" s="185" t="e">
        <f t="shared" si="6"/>
        <v>#REF!</v>
      </c>
      <c r="H59" s="185" t="e">
        <f t="shared" si="6"/>
        <v>#REF!</v>
      </c>
      <c r="I59" s="185" t="e">
        <f t="shared" si="6"/>
        <v>#REF!</v>
      </c>
      <c r="J59" s="185" t="e">
        <f t="shared" si="6"/>
        <v>#REF!</v>
      </c>
      <c r="K59" s="185" t="e">
        <f t="shared" si="6"/>
        <v>#REF!</v>
      </c>
      <c r="L59" s="185" t="e">
        <f t="shared" si="6"/>
        <v>#REF!</v>
      </c>
      <c r="M59" s="270" t="e">
        <f t="shared" si="10"/>
        <v>#REF!</v>
      </c>
      <c r="N59" s="271" t="e">
        <f t="shared" si="7"/>
        <v>#REF!</v>
      </c>
      <c r="O59" s="271" t="e">
        <f t="shared" si="7"/>
        <v>#REF!</v>
      </c>
      <c r="P59" s="271" t="e">
        <f t="shared" si="7"/>
        <v>#REF!</v>
      </c>
      <c r="Q59" s="272" t="e">
        <f t="shared" si="7"/>
        <v>#REF!</v>
      </c>
      <c r="T59" s="328"/>
      <c r="U59" s="336">
        <v>2400</v>
      </c>
      <c r="V59" s="337">
        <f t="shared" si="8"/>
        <v>149.4</v>
      </c>
      <c r="W59" s="337">
        <f t="shared" si="8"/>
        <v>158.4</v>
      </c>
      <c r="X59" s="337">
        <f t="shared" si="8"/>
        <v>167.4</v>
      </c>
      <c r="Y59" s="337">
        <f t="shared" si="8"/>
        <v>176.4</v>
      </c>
      <c r="Z59" s="337">
        <f t="shared" si="8"/>
        <v>185.4</v>
      </c>
      <c r="AA59" s="337">
        <f t="shared" si="8"/>
        <v>194.4</v>
      </c>
      <c r="AB59" s="337">
        <f t="shared" si="8"/>
        <v>203.4</v>
      </c>
      <c r="AC59" s="337">
        <f t="shared" si="8"/>
        <v>212.4</v>
      </c>
      <c r="AD59" s="337">
        <f t="shared" si="8"/>
        <v>221.4</v>
      </c>
      <c r="AE59" s="337">
        <f t="shared" si="8"/>
        <v>230.4</v>
      </c>
      <c r="AF59" s="337">
        <f t="shared" si="8"/>
        <v>239.4</v>
      </c>
      <c r="AG59" s="337">
        <f t="shared" si="8"/>
        <v>248.4</v>
      </c>
      <c r="AH59" s="337">
        <f t="shared" si="8"/>
        <v>257.40000000000003</v>
      </c>
      <c r="AI59" s="337">
        <f t="shared" si="8"/>
        <v>266.40000000000003</v>
      </c>
      <c r="AJ59" s="333"/>
      <c r="AK59" s="333"/>
      <c r="AL59" s="328"/>
      <c r="AM59" s="328"/>
      <c r="AU59" s="328"/>
      <c r="AV59" s="328"/>
      <c r="AZ59" s="23"/>
      <c r="BG59" s="314"/>
      <c r="BM59" s="801"/>
      <c r="BN59" s="182">
        <v>2600</v>
      </c>
      <c r="BO59" s="276" t="e">
        <f>#REF!*$AV$1</f>
        <v>#REF!</v>
      </c>
      <c r="BP59" s="276" t="e">
        <f>#REF!*$AV$1</f>
        <v>#REF!</v>
      </c>
      <c r="BQ59" s="276" t="e">
        <f>#REF!*$AV$1</f>
        <v>#REF!</v>
      </c>
      <c r="BR59" s="276" t="e">
        <f>#REF!*$AV$1</f>
        <v>#REF!</v>
      </c>
      <c r="BS59" s="276" t="e">
        <f>#REF!*$AV$1</f>
        <v>#REF!</v>
      </c>
      <c r="BT59" s="276" t="e">
        <f>#REF!*$AV$1</f>
        <v>#REF!</v>
      </c>
      <c r="BU59" s="285" t="e">
        <f>#REF!*$AV$1</f>
        <v>#REF!</v>
      </c>
      <c r="BV59" s="285" t="e">
        <f>#REF!*$AV$1</f>
        <v>#REF!</v>
      </c>
      <c r="BW59" s="285" t="e">
        <f>#REF!*$AV$1</f>
        <v>#REF!</v>
      </c>
      <c r="BX59" s="285" t="e">
        <f>#REF!*$AV$1</f>
        <v>#REF!</v>
      </c>
      <c r="BY59" s="285" t="e">
        <f>#REF!*$AV$1</f>
        <v>#REF!</v>
      </c>
      <c r="BZ59" s="285" t="e">
        <f>#REF!*$AV$1</f>
        <v>#REF!</v>
      </c>
      <c r="CA59" s="275" t="e">
        <f>#REF!*$AV$1</f>
        <v>#REF!</v>
      </c>
      <c r="CB59" s="275" t="e">
        <f>#REF!*$AV$1</f>
        <v>#REF!</v>
      </c>
    </row>
    <row r="60" spans="1:83" ht="20.100000000000001" customHeight="1">
      <c r="A60" s="54"/>
      <c r="B60" s="802"/>
      <c r="C60" s="184">
        <v>2600</v>
      </c>
      <c r="D60" s="185" t="e">
        <f t="shared" si="9"/>
        <v>#REF!</v>
      </c>
      <c r="E60" s="185" t="e">
        <f t="shared" si="6"/>
        <v>#REF!</v>
      </c>
      <c r="F60" s="185" t="e">
        <f t="shared" si="6"/>
        <v>#REF!</v>
      </c>
      <c r="G60" s="185" t="e">
        <f t="shared" si="6"/>
        <v>#REF!</v>
      </c>
      <c r="H60" s="185" t="e">
        <f t="shared" si="6"/>
        <v>#REF!</v>
      </c>
      <c r="I60" s="185" t="e">
        <f t="shared" si="6"/>
        <v>#REF!</v>
      </c>
      <c r="J60" s="185" t="e">
        <f t="shared" si="6"/>
        <v>#REF!</v>
      </c>
      <c r="K60" s="185" t="e">
        <f t="shared" si="6"/>
        <v>#REF!</v>
      </c>
      <c r="L60" s="185" t="e">
        <f t="shared" si="6"/>
        <v>#REF!</v>
      </c>
      <c r="M60" s="270" t="e">
        <f t="shared" si="10"/>
        <v>#REF!</v>
      </c>
      <c r="N60" s="271" t="e">
        <f t="shared" si="7"/>
        <v>#REF!</v>
      </c>
      <c r="O60" s="271" t="e">
        <f t="shared" si="7"/>
        <v>#REF!</v>
      </c>
      <c r="P60" s="271" t="e">
        <f t="shared" si="7"/>
        <v>#REF!</v>
      </c>
      <c r="Q60" s="272" t="e">
        <f t="shared" si="7"/>
        <v>#REF!</v>
      </c>
      <c r="T60" s="328"/>
      <c r="U60" s="336">
        <v>2600</v>
      </c>
      <c r="V60" s="337">
        <f t="shared" ref="V60:AI65" si="11">INT((($BB$70)+(V$49/1000*$BB$54)+($U60/1000*$BB$62)))*$AV$1</f>
        <v>158.4</v>
      </c>
      <c r="W60" s="337">
        <f t="shared" si="11"/>
        <v>167.4</v>
      </c>
      <c r="X60" s="337">
        <f t="shared" si="11"/>
        <v>176.4</v>
      </c>
      <c r="Y60" s="337">
        <f t="shared" si="11"/>
        <v>185.4</v>
      </c>
      <c r="Z60" s="337">
        <f t="shared" si="11"/>
        <v>194.4</v>
      </c>
      <c r="AA60" s="337">
        <f t="shared" si="11"/>
        <v>203.4</v>
      </c>
      <c r="AB60" s="337">
        <f t="shared" si="11"/>
        <v>212.4</v>
      </c>
      <c r="AC60" s="337">
        <f t="shared" si="11"/>
        <v>221.4</v>
      </c>
      <c r="AD60" s="337">
        <f t="shared" si="11"/>
        <v>230.4</v>
      </c>
      <c r="AE60" s="337">
        <f t="shared" si="11"/>
        <v>239.4</v>
      </c>
      <c r="AF60" s="337">
        <f t="shared" si="11"/>
        <v>248.4</v>
      </c>
      <c r="AG60" s="337">
        <f t="shared" si="11"/>
        <v>257.40000000000003</v>
      </c>
      <c r="AH60" s="337">
        <f t="shared" si="11"/>
        <v>266.40000000000003</v>
      </c>
      <c r="AI60" s="337">
        <f t="shared" si="11"/>
        <v>275.40000000000003</v>
      </c>
      <c r="AJ60" s="333"/>
      <c r="AK60" s="333"/>
      <c r="AL60" s="328"/>
      <c r="AM60" s="328"/>
      <c r="AU60" s="328"/>
      <c r="AV60" s="328"/>
      <c r="AZ60" s="23"/>
      <c r="BG60" s="314"/>
      <c r="BM60" s="801"/>
      <c r="BN60" s="182">
        <v>2800</v>
      </c>
      <c r="BO60" s="276" t="e">
        <f>#REF!*$AV$1</f>
        <v>#REF!</v>
      </c>
      <c r="BP60" s="276" t="e">
        <f>#REF!*$AV$1</f>
        <v>#REF!</v>
      </c>
      <c r="BQ60" s="276" t="e">
        <f>#REF!*$AV$1</f>
        <v>#REF!</v>
      </c>
      <c r="BR60" s="276" t="e">
        <f>#REF!*$AV$1</f>
        <v>#REF!</v>
      </c>
      <c r="BS60" s="276" t="e">
        <f>#REF!*$AV$1</f>
        <v>#REF!</v>
      </c>
      <c r="BT60" s="285" t="e">
        <f>#REF!*$AV$1</f>
        <v>#REF!</v>
      </c>
      <c r="BU60" s="285" t="e">
        <f>#REF!*$AV$1</f>
        <v>#REF!</v>
      </c>
      <c r="BV60" s="285" t="e">
        <f>#REF!*$AV$1</f>
        <v>#REF!</v>
      </c>
      <c r="BW60" s="285" t="e">
        <f>#REF!*$AV$1</f>
        <v>#REF!</v>
      </c>
      <c r="BX60" s="285" t="e">
        <f>#REF!*$AV$1</f>
        <v>#REF!</v>
      </c>
      <c r="BY60" s="285" t="e">
        <f>#REF!*$AV$1</f>
        <v>#REF!</v>
      </c>
      <c r="BZ60" s="285" t="e">
        <f>#REF!*$AV$1</f>
        <v>#REF!</v>
      </c>
      <c r="CA60" s="275" t="e">
        <f>#REF!*$AV$1</f>
        <v>#REF!</v>
      </c>
      <c r="CB60" s="275" t="e">
        <f>#REF!*$AV$1</f>
        <v>#REF!</v>
      </c>
    </row>
    <row r="61" spans="1:83" ht="15" customHeight="1">
      <c r="A61" s="54"/>
      <c r="B61" s="802"/>
      <c r="C61" s="184">
        <v>2800</v>
      </c>
      <c r="D61" s="185" t="e">
        <f t="shared" si="9"/>
        <v>#REF!</v>
      </c>
      <c r="E61" s="185" t="e">
        <f t="shared" si="6"/>
        <v>#REF!</v>
      </c>
      <c r="F61" s="185" t="e">
        <f t="shared" si="6"/>
        <v>#REF!</v>
      </c>
      <c r="G61" s="185" t="e">
        <f t="shared" si="6"/>
        <v>#REF!</v>
      </c>
      <c r="H61" s="185" t="e">
        <f t="shared" si="6"/>
        <v>#REF!</v>
      </c>
      <c r="I61" s="185" t="e">
        <f t="shared" si="6"/>
        <v>#REF!</v>
      </c>
      <c r="J61" s="185" t="e">
        <f t="shared" si="6"/>
        <v>#REF!</v>
      </c>
      <c r="K61" s="185" t="e">
        <f t="shared" si="6"/>
        <v>#REF!</v>
      </c>
      <c r="L61" s="186" t="e">
        <f t="shared" si="6"/>
        <v>#REF!</v>
      </c>
      <c r="M61" s="270" t="e">
        <f t="shared" si="10"/>
        <v>#REF!</v>
      </c>
      <c r="N61" s="271" t="e">
        <f t="shared" si="7"/>
        <v>#REF!</v>
      </c>
      <c r="O61" s="271" t="e">
        <f t="shared" si="7"/>
        <v>#REF!</v>
      </c>
      <c r="P61" s="271" t="e">
        <f t="shared" si="7"/>
        <v>#REF!</v>
      </c>
      <c r="Q61" s="272" t="e">
        <f t="shared" si="7"/>
        <v>#REF!</v>
      </c>
      <c r="T61" s="328"/>
      <c r="U61" s="336">
        <v>2800</v>
      </c>
      <c r="V61" s="337">
        <f t="shared" si="11"/>
        <v>167.4</v>
      </c>
      <c r="W61" s="337">
        <f t="shared" si="11"/>
        <v>176.4</v>
      </c>
      <c r="X61" s="337">
        <f t="shared" si="11"/>
        <v>185.4</v>
      </c>
      <c r="Y61" s="337">
        <f t="shared" si="11"/>
        <v>194.4</v>
      </c>
      <c r="Z61" s="337">
        <f t="shared" si="11"/>
        <v>203.4</v>
      </c>
      <c r="AA61" s="337">
        <f t="shared" si="11"/>
        <v>212.4</v>
      </c>
      <c r="AB61" s="337">
        <f t="shared" si="11"/>
        <v>221.4</v>
      </c>
      <c r="AC61" s="337">
        <f t="shared" si="11"/>
        <v>230.4</v>
      </c>
      <c r="AD61" s="337">
        <f t="shared" si="11"/>
        <v>239.4</v>
      </c>
      <c r="AE61" s="337">
        <f t="shared" si="11"/>
        <v>248.4</v>
      </c>
      <c r="AF61" s="337">
        <f t="shared" si="11"/>
        <v>257.40000000000003</v>
      </c>
      <c r="AG61" s="337">
        <f t="shared" si="11"/>
        <v>266.40000000000003</v>
      </c>
      <c r="AH61" s="337">
        <f t="shared" si="11"/>
        <v>275.40000000000003</v>
      </c>
      <c r="AI61" s="337">
        <f t="shared" si="11"/>
        <v>284.40000000000003</v>
      </c>
      <c r="AJ61" s="333"/>
      <c r="AK61" s="333"/>
      <c r="AL61" s="328"/>
      <c r="AM61" s="328"/>
      <c r="AU61" s="328"/>
      <c r="AV61" s="328"/>
      <c r="AZ61" s="23"/>
      <c r="BG61" s="314"/>
      <c r="BM61" s="801"/>
      <c r="BN61" s="182">
        <v>3000</v>
      </c>
      <c r="BO61" s="276" t="e">
        <f>#REF!*$AV$1</f>
        <v>#REF!</v>
      </c>
      <c r="BP61" s="276" t="e">
        <f>#REF!*$AV$1</f>
        <v>#REF!</v>
      </c>
      <c r="BQ61" s="276" t="e">
        <f>#REF!*$AV$1</f>
        <v>#REF!</v>
      </c>
      <c r="BR61" s="276" t="e">
        <f>#REF!*$AV$1</f>
        <v>#REF!</v>
      </c>
      <c r="BS61" s="276" t="e">
        <f>#REF!*$AV$1</f>
        <v>#REF!</v>
      </c>
      <c r="BT61" s="285" t="e">
        <f>#REF!*$AV$1</f>
        <v>#REF!</v>
      </c>
      <c r="BU61" s="285" t="e">
        <f>#REF!*$AV$1</f>
        <v>#REF!</v>
      </c>
      <c r="BV61" s="285" t="e">
        <f>#REF!*$AV$1</f>
        <v>#REF!</v>
      </c>
      <c r="BW61" s="285" t="e">
        <f>#REF!*$AV$1</f>
        <v>#REF!</v>
      </c>
      <c r="BX61" s="285" t="e">
        <f>#REF!*$AV$1</f>
        <v>#REF!</v>
      </c>
      <c r="BY61" s="285" t="e">
        <f>#REF!*$AV$1</f>
        <v>#REF!</v>
      </c>
      <c r="BZ61" s="275" t="e">
        <f>#REF!*$AV$1</f>
        <v>#REF!</v>
      </c>
      <c r="CA61" s="275" t="e">
        <f>#REF!*$AV$1</f>
        <v>#REF!</v>
      </c>
      <c r="CB61" s="275" t="e">
        <f>#REF!*$AV$1</f>
        <v>#REF!</v>
      </c>
    </row>
    <row r="62" spans="1:83" ht="15" customHeight="1">
      <c r="A62" s="54"/>
      <c r="B62" s="802"/>
      <c r="C62" s="184">
        <v>3000</v>
      </c>
      <c r="D62" s="185" t="e">
        <f t="shared" si="9"/>
        <v>#REF!</v>
      </c>
      <c r="E62" s="185" t="e">
        <f t="shared" si="6"/>
        <v>#REF!</v>
      </c>
      <c r="F62" s="185" t="e">
        <f t="shared" si="6"/>
        <v>#REF!</v>
      </c>
      <c r="G62" s="185" t="e">
        <f t="shared" si="6"/>
        <v>#REF!</v>
      </c>
      <c r="H62" s="185" t="e">
        <f t="shared" si="6"/>
        <v>#REF!</v>
      </c>
      <c r="I62" s="185" t="e">
        <f t="shared" si="6"/>
        <v>#REF!</v>
      </c>
      <c r="J62" s="185" t="e">
        <f t="shared" si="6"/>
        <v>#REF!</v>
      </c>
      <c r="K62" s="185" t="e">
        <f t="shared" si="6"/>
        <v>#REF!</v>
      </c>
      <c r="L62" s="186" t="e">
        <f t="shared" si="6"/>
        <v>#REF!</v>
      </c>
      <c r="M62" s="270" t="e">
        <f t="shared" si="10"/>
        <v>#REF!</v>
      </c>
      <c r="N62" s="271" t="e">
        <f t="shared" si="7"/>
        <v>#REF!</v>
      </c>
      <c r="O62" s="271" t="e">
        <f t="shared" si="7"/>
        <v>#REF!</v>
      </c>
      <c r="P62" s="271" t="e">
        <f t="shared" si="7"/>
        <v>#REF!</v>
      </c>
      <c r="Q62" s="272" t="e">
        <f t="shared" si="7"/>
        <v>#REF!</v>
      </c>
      <c r="T62" s="328"/>
      <c r="U62" s="336">
        <v>3000</v>
      </c>
      <c r="V62" s="337">
        <f t="shared" si="11"/>
        <v>176.4</v>
      </c>
      <c r="W62" s="337">
        <f t="shared" si="11"/>
        <v>185.4</v>
      </c>
      <c r="X62" s="337">
        <f t="shared" si="11"/>
        <v>194.4</v>
      </c>
      <c r="Y62" s="337">
        <f t="shared" si="11"/>
        <v>203.4</v>
      </c>
      <c r="Z62" s="337">
        <f t="shared" si="11"/>
        <v>212.4</v>
      </c>
      <c r="AA62" s="337">
        <f t="shared" si="11"/>
        <v>221.4</v>
      </c>
      <c r="AB62" s="337">
        <f t="shared" si="11"/>
        <v>230.4</v>
      </c>
      <c r="AC62" s="337">
        <f t="shared" si="11"/>
        <v>239.4</v>
      </c>
      <c r="AD62" s="337">
        <f t="shared" si="11"/>
        <v>248.4</v>
      </c>
      <c r="AE62" s="337">
        <f t="shared" si="11"/>
        <v>257.40000000000003</v>
      </c>
      <c r="AF62" s="337">
        <f t="shared" si="11"/>
        <v>266.40000000000003</v>
      </c>
      <c r="AG62" s="337">
        <f t="shared" si="11"/>
        <v>275.40000000000003</v>
      </c>
      <c r="AH62" s="337">
        <f t="shared" si="11"/>
        <v>284.40000000000003</v>
      </c>
      <c r="AI62" s="337">
        <f t="shared" si="11"/>
        <v>293.40000000000003</v>
      </c>
      <c r="AJ62" s="333"/>
      <c r="AK62" s="333"/>
      <c r="AL62" s="328"/>
      <c r="AM62" s="328"/>
      <c r="AU62" s="328"/>
      <c r="AV62" s="328"/>
      <c r="AZ62" s="23"/>
      <c r="BB62" s="306">
        <f>SUM(BB55:BB56)</f>
        <v>25.580000000000002</v>
      </c>
      <c r="BG62" s="314"/>
      <c r="BM62" s="801"/>
      <c r="BN62" s="182">
        <v>3200</v>
      </c>
      <c r="BO62" s="276" t="e">
        <f>#REF!*$AV$1</f>
        <v>#REF!</v>
      </c>
      <c r="BP62" s="276" t="e">
        <f>#REF!*$AV$1</f>
        <v>#REF!</v>
      </c>
      <c r="BQ62" s="276" t="e">
        <f>#REF!*$AV$1</f>
        <v>#REF!</v>
      </c>
      <c r="BR62" s="276" t="e">
        <f>#REF!*$AV$1</f>
        <v>#REF!</v>
      </c>
      <c r="BS62" s="276" t="e">
        <f>#REF!*$AV$1</f>
        <v>#REF!</v>
      </c>
      <c r="BT62" s="285" t="e">
        <f>#REF!*$AV$1</f>
        <v>#REF!</v>
      </c>
      <c r="BU62" s="285" t="e">
        <f>#REF!*$AV$1</f>
        <v>#REF!</v>
      </c>
      <c r="BV62" s="285" t="e">
        <f>#REF!*$AV$1</f>
        <v>#REF!</v>
      </c>
      <c r="BW62" s="285" t="e">
        <f>#REF!*$AV$1</f>
        <v>#REF!</v>
      </c>
      <c r="BX62" s="285" t="e">
        <f>#REF!*$AV$1</f>
        <v>#REF!</v>
      </c>
      <c r="BY62" s="285" t="e">
        <f>#REF!*$AV$1</f>
        <v>#REF!</v>
      </c>
      <c r="BZ62" s="275" t="e">
        <f>#REF!*$AV$1</f>
        <v>#REF!</v>
      </c>
      <c r="CA62" s="275" t="e">
        <f>#REF!*$AV$1</f>
        <v>#REF!</v>
      </c>
      <c r="CB62" s="275" t="e">
        <f>#REF!*$AV$1</f>
        <v>#REF!</v>
      </c>
    </row>
    <row r="63" spans="1:83" ht="15" customHeight="1">
      <c r="A63" s="54"/>
      <c r="B63" s="802"/>
      <c r="C63" s="184">
        <v>3200</v>
      </c>
      <c r="D63" s="185" t="e">
        <f t="shared" si="9"/>
        <v>#REF!</v>
      </c>
      <c r="E63" s="185" t="e">
        <f t="shared" si="6"/>
        <v>#REF!</v>
      </c>
      <c r="F63" s="185" t="e">
        <f t="shared" si="6"/>
        <v>#REF!</v>
      </c>
      <c r="G63" s="185" t="e">
        <f t="shared" si="6"/>
        <v>#REF!</v>
      </c>
      <c r="H63" s="185" t="e">
        <f t="shared" si="6"/>
        <v>#REF!</v>
      </c>
      <c r="I63" s="185" t="e">
        <f t="shared" si="6"/>
        <v>#REF!</v>
      </c>
      <c r="J63" s="185" t="e">
        <f t="shared" si="6"/>
        <v>#REF!</v>
      </c>
      <c r="K63" s="186" t="e">
        <f t="shared" si="6"/>
        <v>#REF!</v>
      </c>
      <c r="L63" s="186" t="e">
        <f t="shared" si="6"/>
        <v>#REF!</v>
      </c>
      <c r="M63" s="270" t="e">
        <f t="shared" si="10"/>
        <v>#REF!</v>
      </c>
      <c r="N63" s="271" t="e">
        <f t="shared" si="7"/>
        <v>#REF!</v>
      </c>
      <c r="O63" s="271" t="e">
        <f t="shared" si="7"/>
        <v>#REF!</v>
      </c>
      <c r="P63" s="271" t="e">
        <f t="shared" si="7"/>
        <v>#REF!</v>
      </c>
      <c r="Q63" s="272" t="e">
        <f t="shared" si="7"/>
        <v>#REF!</v>
      </c>
      <c r="T63" s="328"/>
      <c r="U63" s="336">
        <v>3200</v>
      </c>
      <c r="V63" s="337">
        <f t="shared" si="11"/>
        <v>185.4</v>
      </c>
      <c r="W63" s="337">
        <f t="shared" si="11"/>
        <v>194.4</v>
      </c>
      <c r="X63" s="337">
        <f t="shared" si="11"/>
        <v>203.4</v>
      </c>
      <c r="Y63" s="337">
        <f t="shared" si="11"/>
        <v>212.4</v>
      </c>
      <c r="Z63" s="337">
        <f t="shared" si="11"/>
        <v>221.4</v>
      </c>
      <c r="AA63" s="337">
        <f t="shared" si="11"/>
        <v>230.4</v>
      </c>
      <c r="AB63" s="337">
        <f t="shared" si="11"/>
        <v>239.4</v>
      </c>
      <c r="AC63" s="337">
        <f t="shared" si="11"/>
        <v>248.4</v>
      </c>
      <c r="AD63" s="337">
        <f t="shared" si="11"/>
        <v>257.40000000000003</v>
      </c>
      <c r="AE63" s="337">
        <f t="shared" si="11"/>
        <v>266.40000000000003</v>
      </c>
      <c r="AF63" s="337">
        <f t="shared" si="11"/>
        <v>275.40000000000003</v>
      </c>
      <c r="AG63" s="337">
        <f t="shared" si="11"/>
        <v>284.40000000000003</v>
      </c>
      <c r="AH63" s="337">
        <f t="shared" si="11"/>
        <v>293.40000000000003</v>
      </c>
      <c r="AI63" s="337">
        <f t="shared" si="11"/>
        <v>302.40000000000003</v>
      </c>
      <c r="AJ63" s="333"/>
      <c r="AK63" s="333"/>
      <c r="AL63" s="328"/>
      <c r="AM63" s="328"/>
      <c r="AU63" s="328"/>
      <c r="AV63" s="328"/>
      <c r="AZ63" s="23"/>
      <c r="BG63" s="314"/>
      <c r="BM63" s="801"/>
      <c r="BN63" s="182">
        <v>3400</v>
      </c>
      <c r="BO63" s="276" t="e">
        <f>#REF!*$AV$1</f>
        <v>#REF!</v>
      </c>
      <c r="BP63" s="276" t="e">
        <f>#REF!*$AV$1</f>
        <v>#REF!</v>
      </c>
      <c r="BQ63" s="276" t="e">
        <f>#REF!*$AV$1</f>
        <v>#REF!</v>
      </c>
      <c r="BR63" s="276" t="e">
        <f>#REF!*$AV$1</f>
        <v>#REF!</v>
      </c>
      <c r="BS63" s="276" t="e">
        <f>#REF!*$AV$1</f>
        <v>#REF!</v>
      </c>
      <c r="BT63" s="285" t="e">
        <f>#REF!*$AV$1</f>
        <v>#REF!</v>
      </c>
      <c r="BU63" s="285" t="e">
        <f>#REF!*$AV$1</f>
        <v>#REF!</v>
      </c>
      <c r="BV63" s="285" t="e">
        <f>#REF!*$AV$1</f>
        <v>#REF!</v>
      </c>
      <c r="BW63" s="285" t="e">
        <f>#REF!*$AV$1</f>
        <v>#REF!</v>
      </c>
      <c r="BX63" s="285" t="e">
        <f>#REF!*$AV$1</f>
        <v>#REF!</v>
      </c>
      <c r="BY63" s="285" t="e">
        <f>#REF!*$AV$1</f>
        <v>#REF!</v>
      </c>
      <c r="BZ63" s="275" t="e">
        <f>#REF!*$AV$1</f>
        <v>#REF!</v>
      </c>
      <c r="CA63" s="275" t="e">
        <f>#REF!*$AV$1</f>
        <v>#REF!</v>
      </c>
      <c r="CB63" s="275" t="e">
        <f>#REF!*$AV$1</f>
        <v>#REF!</v>
      </c>
    </row>
    <row r="64" spans="1:83" ht="15" customHeight="1">
      <c r="A64" s="54"/>
      <c r="B64" s="802"/>
      <c r="C64" s="184">
        <v>3400</v>
      </c>
      <c r="D64" s="185" t="e">
        <f t="shared" si="9"/>
        <v>#REF!</v>
      </c>
      <c r="E64" s="185" t="e">
        <f t="shared" si="6"/>
        <v>#REF!</v>
      </c>
      <c r="F64" s="185" t="e">
        <f t="shared" si="6"/>
        <v>#REF!</v>
      </c>
      <c r="G64" s="185" t="e">
        <f t="shared" si="6"/>
        <v>#REF!</v>
      </c>
      <c r="H64" s="185" t="e">
        <f t="shared" si="6"/>
        <v>#REF!</v>
      </c>
      <c r="I64" s="185" t="e">
        <f t="shared" si="6"/>
        <v>#REF!</v>
      </c>
      <c r="J64" s="185" t="e">
        <f t="shared" si="6"/>
        <v>#REF!</v>
      </c>
      <c r="K64" s="186" t="e">
        <f t="shared" si="6"/>
        <v>#REF!</v>
      </c>
      <c r="L64" s="186" t="e">
        <f t="shared" si="6"/>
        <v>#REF!</v>
      </c>
      <c r="M64" s="270" t="e">
        <f t="shared" si="10"/>
        <v>#REF!</v>
      </c>
      <c r="N64" s="271" t="e">
        <f t="shared" si="7"/>
        <v>#REF!</v>
      </c>
      <c r="O64" s="271" t="e">
        <f t="shared" si="7"/>
        <v>#REF!</v>
      </c>
      <c r="P64" s="271" t="e">
        <f t="shared" si="7"/>
        <v>#REF!</v>
      </c>
      <c r="Q64" s="272" t="e">
        <f t="shared" si="7"/>
        <v>#REF!</v>
      </c>
      <c r="T64" s="328"/>
      <c r="U64" s="336">
        <v>3400</v>
      </c>
      <c r="V64" s="337">
        <f t="shared" si="11"/>
        <v>196.20000000000002</v>
      </c>
      <c r="W64" s="337">
        <f t="shared" si="11"/>
        <v>205.20000000000002</v>
      </c>
      <c r="X64" s="337">
        <f t="shared" si="11"/>
        <v>214.20000000000002</v>
      </c>
      <c r="Y64" s="337">
        <f t="shared" si="11"/>
        <v>223.20000000000002</v>
      </c>
      <c r="Z64" s="337">
        <f t="shared" si="11"/>
        <v>232.20000000000002</v>
      </c>
      <c r="AA64" s="337">
        <f t="shared" si="11"/>
        <v>241.20000000000002</v>
      </c>
      <c r="AB64" s="337">
        <f t="shared" si="11"/>
        <v>250.20000000000002</v>
      </c>
      <c r="AC64" s="337">
        <f t="shared" si="11"/>
        <v>259.2</v>
      </c>
      <c r="AD64" s="337">
        <f t="shared" si="11"/>
        <v>268.2</v>
      </c>
      <c r="AE64" s="337">
        <f t="shared" si="11"/>
        <v>277.2</v>
      </c>
      <c r="AF64" s="337">
        <f t="shared" si="11"/>
        <v>286.2</v>
      </c>
      <c r="AG64" s="337">
        <f t="shared" si="11"/>
        <v>295.2</v>
      </c>
      <c r="AH64" s="337">
        <f t="shared" si="11"/>
        <v>304.2</v>
      </c>
      <c r="AI64" s="337">
        <f t="shared" si="11"/>
        <v>313.2</v>
      </c>
      <c r="AJ64" s="333"/>
      <c r="AK64" s="333"/>
      <c r="AL64" s="328"/>
      <c r="AM64" s="328"/>
      <c r="AU64" s="328"/>
      <c r="AV64" s="328"/>
      <c r="AZ64" s="23"/>
      <c r="BB64" s="1">
        <v>10.88</v>
      </c>
      <c r="BC64" t="s">
        <v>1026</v>
      </c>
      <c r="BG64" s="314"/>
      <c r="BM64" s="801"/>
      <c r="BN64" s="182">
        <v>3600</v>
      </c>
      <c r="BO64" s="285" t="e">
        <f>#REF!*$AV$1</f>
        <v>#REF!</v>
      </c>
      <c r="BP64" s="285" t="e">
        <f>#REF!*$AV$1</f>
        <v>#REF!</v>
      </c>
      <c r="BQ64" s="285" t="e">
        <f>#REF!*$AV$1</f>
        <v>#REF!</v>
      </c>
      <c r="BR64" s="285" t="e">
        <f>#REF!*$AV$1</f>
        <v>#REF!</v>
      </c>
      <c r="BS64" s="285" t="e">
        <f>#REF!*$AV$1</f>
        <v>#REF!</v>
      </c>
      <c r="BT64" s="285" t="e">
        <f>#REF!*$AV$1</f>
        <v>#REF!</v>
      </c>
      <c r="BU64" s="285" t="e">
        <f>#REF!*$AV$1</f>
        <v>#REF!</v>
      </c>
      <c r="BV64" s="285" t="e">
        <f>#REF!*$AV$1</f>
        <v>#REF!</v>
      </c>
      <c r="BW64" s="285" t="e">
        <f>#REF!*$AV$1</f>
        <v>#REF!</v>
      </c>
      <c r="BX64" s="285" t="e">
        <f>#REF!*$AV$1</f>
        <v>#REF!</v>
      </c>
      <c r="BY64" s="285" t="e">
        <f>#REF!*$AV$1</f>
        <v>#REF!</v>
      </c>
      <c r="BZ64" s="275" t="e">
        <f>#REF!*$AV$1</f>
        <v>#REF!</v>
      </c>
      <c r="CA64" s="275" t="e">
        <f>#REF!*$AV$1</f>
        <v>#REF!</v>
      </c>
      <c r="CB64" s="275" t="e">
        <f>#REF!*$AV$1</f>
        <v>#REF!</v>
      </c>
    </row>
    <row r="65" spans="1:80" ht="15" customHeight="1" thickBot="1">
      <c r="A65" s="54"/>
      <c r="B65" s="802"/>
      <c r="C65" s="264">
        <v>3600</v>
      </c>
      <c r="D65" s="185" t="e">
        <f t="shared" si="9"/>
        <v>#REF!</v>
      </c>
      <c r="E65" s="185" t="e">
        <f t="shared" si="6"/>
        <v>#REF!</v>
      </c>
      <c r="F65" s="185" t="e">
        <f t="shared" si="6"/>
        <v>#REF!</v>
      </c>
      <c r="G65" s="185" t="e">
        <f t="shared" si="6"/>
        <v>#REF!</v>
      </c>
      <c r="H65" s="185" t="e">
        <f t="shared" si="6"/>
        <v>#REF!</v>
      </c>
      <c r="I65" s="185" t="e">
        <f t="shared" si="6"/>
        <v>#REF!</v>
      </c>
      <c r="J65" s="186" t="e">
        <f t="shared" si="6"/>
        <v>#REF!</v>
      </c>
      <c r="K65" s="186" t="e">
        <f t="shared" si="6"/>
        <v>#REF!</v>
      </c>
      <c r="L65" s="186" t="e">
        <f t="shared" si="6"/>
        <v>#REF!</v>
      </c>
      <c r="M65" s="297" t="e">
        <f t="shared" si="10"/>
        <v>#REF!</v>
      </c>
      <c r="N65" s="296" t="e">
        <f t="shared" si="7"/>
        <v>#REF!</v>
      </c>
      <c r="O65" s="296" t="e">
        <f t="shared" si="7"/>
        <v>#REF!</v>
      </c>
      <c r="P65" s="296" t="e">
        <f t="shared" si="7"/>
        <v>#REF!</v>
      </c>
      <c r="Q65" s="298" t="e">
        <f t="shared" si="7"/>
        <v>#REF!</v>
      </c>
      <c r="T65" s="328"/>
      <c r="U65" s="336">
        <v>3600</v>
      </c>
      <c r="V65" s="337">
        <f t="shared" si="11"/>
        <v>205.20000000000002</v>
      </c>
      <c r="W65" s="337">
        <f t="shared" si="11"/>
        <v>214.20000000000002</v>
      </c>
      <c r="X65" s="337">
        <f t="shared" si="11"/>
        <v>223.20000000000002</v>
      </c>
      <c r="Y65" s="337">
        <f t="shared" si="11"/>
        <v>232.20000000000002</v>
      </c>
      <c r="Z65" s="337">
        <f t="shared" si="11"/>
        <v>241.20000000000002</v>
      </c>
      <c r="AA65" s="337">
        <f t="shared" si="11"/>
        <v>250.20000000000002</v>
      </c>
      <c r="AB65" s="337">
        <f t="shared" si="11"/>
        <v>259.2</v>
      </c>
      <c r="AC65" s="337">
        <f t="shared" si="11"/>
        <v>268.2</v>
      </c>
      <c r="AD65" s="337">
        <f t="shared" si="11"/>
        <v>277.2</v>
      </c>
      <c r="AE65" s="337">
        <f t="shared" si="11"/>
        <v>286.2</v>
      </c>
      <c r="AF65" s="337">
        <f t="shared" si="11"/>
        <v>295.2</v>
      </c>
      <c r="AG65" s="337">
        <f t="shared" si="11"/>
        <v>304.2</v>
      </c>
      <c r="AH65" s="337">
        <f t="shared" si="11"/>
        <v>313.2</v>
      </c>
      <c r="AI65" s="337">
        <f t="shared" si="11"/>
        <v>322.2</v>
      </c>
      <c r="AJ65" s="333"/>
      <c r="AK65" s="333"/>
      <c r="AL65" s="328"/>
      <c r="AM65" s="328"/>
      <c r="AU65" s="328"/>
      <c r="AV65" s="328"/>
      <c r="AZ65" s="23"/>
      <c r="BB65" s="1">
        <v>2.72</v>
      </c>
      <c r="BC65" t="s">
        <v>1027</v>
      </c>
      <c r="BG65" s="314"/>
      <c r="BM65" s="801"/>
      <c r="BN65" s="182">
        <v>3800</v>
      </c>
      <c r="BO65" s="285" t="e">
        <f>#REF!*$AV$1</f>
        <v>#REF!</v>
      </c>
      <c r="BP65" s="285" t="e">
        <f>#REF!*$AV$1</f>
        <v>#REF!</v>
      </c>
      <c r="BQ65" s="285" t="e">
        <f>#REF!*$AV$1</f>
        <v>#REF!</v>
      </c>
      <c r="BR65" s="285" t="e">
        <f>#REF!*$AV$1</f>
        <v>#REF!</v>
      </c>
      <c r="BS65" s="285" t="e">
        <f>#REF!*$AV$1</f>
        <v>#REF!</v>
      </c>
      <c r="BT65" s="285" t="e">
        <f>#REF!*$AV$1</f>
        <v>#REF!</v>
      </c>
      <c r="BU65" s="285" t="e">
        <f>#REF!*$AV$1</f>
        <v>#REF!</v>
      </c>
      <c r="BV65" s="285" t="e">
        <f>#REF!*$AV$1</f>
        <v>#REF!</v>
      </c>
      <c r="BW65" s="285" t="e">
        <f>#REF!*$AV$1</f>
        <v>#REF!</v>
      </c>
      <c r="BX65" s="285" t="e">
        <f>#REF!*$AV$1</f>
        <v>#REF!</v>
      </c>
      <c r="BY65" s="285" t="e">
        <f>#REF!*$AV$1</f>
        <v>#REF!</v>
      </c>
      <c r="BZ65" s="275" t="e">
        <f>#REF!*$AV$1</f>
        <v>#REF!</v>
      </c>
      <c r="CA65" s="275" t="e">
        <f>#REF!*$AV$1</f>
        <v>#REF!</v>
      </c>
      <c r="CB65" s="275" t="e">
        <f>#REF!*$AV$1</f>
        <v>#REF!</v>
      </c>
    </row>
    <row r="66" spans="1:80" ht="15" customHeight="1" thickTop="1">
      <c r="A66" s="54"/>
      <c r="B66" s="802"/>
      <c r="C66" s="265">
        <v>3800</v>
      </c>
      <c r="D66" s="299" t="e">
        <f t="shared" ref="D66:L67" si="12">INT((((($F$7+$AP$2)+(D$22/1000*$F$13)+((D$22+100)*($C66+400)/1000000*$F$9))*$C$21+$F$5)*$C$20)+$AL$11)</f>
        <v>#REF!</v>
      </c>
      <c r="E66" s="299" t="e">
        <f t="shared" si="12"/>
        <v>#REF!</v>
      </c>
      <c r="F66" s="299" t="e">
        <f t="shared" si="12"/>
        <v>#REF!</v>
      </c>
      <c r="G66" s="299" t="e">
        <f t="shared" si="12"/>
        <v>#REF!</v>
      </c>
      <c r="H66" s="299" t="e">
        <f t="shared" si="12"/>
        <v>#REF!</v>
      </c>
      <c r="I66" s="299" t="e">
        <f t="shared" si="12"/>
        <v>#REF!</v>
      </c>
      <c r="J66" s="299" t="e">
        <f t="shared" si="12"/>
        <v>#REF!</v>
      </c>
      <c r="K66" s="299" t="e">
        <f t="shared" si="12"/>
        <v>#REF!</v>
      </c>
      <c r="L66" s="299" t="e">
        <f t="shared" si="12"/>
        <v>#REF!</v>
      </c>
      <c r="M66" s="294" t="e">
        <f t="shared" ref="M66:Q67" si="13">INT((((($F$7+$AP$2)+(M$22/1000*$F$14)+((M$22+100)*($C66+400)/1000000*$F$9))*$C$21+$F$5)*$C$20)+$AL$11)</f>
        <v>#REF!</v>
      </c>
      <c r="N66" s="294" t="e">
        <f t="shared" si="13"/>
        <v>#REF!</v>
      </c>
      <c r="O66" s="294" t="e">
        <f t="shared" si="13"/>
        <v>#REF!</v>
      </c>
      <c r="P66" s="294" t="e">
        <f t="shared" si="13"/>
        <v>#REF!</v>
      </c>
      <c r="Q66" s="294" t="e">
        <f t="shared" si="13"/>
        <v>#REF!</v>
      </c>
      <c r="T66" s="328"/>
      <c r="U66" s="333"/>
      <c r="V66" s="333"/>
      <c r="W66" s="333"/>
      <c r="X66" s="333"/>
      <c r="Y66" s="333"/>
      <c r="Z66" s="338"/>
      <c r="AA66" s="338"/>
      <c r="AB66" s="333"/>
      <c r="AC66" s="333"/>
      <c r="AD66" s="333"/>
      <c r="AE66" s="333"/>
      <c r="AF66" s="333"/>
      <c r="AG66" s="333"/>
      <c r="AH66" s="333"/>
      <c r="AI66" s="333"/>
      <c r="AJ66" s="333"/>
      <c r="AK66" s="333"/>
      <c r="AL66" s="328"/>
      <c r="AM66" s="328"/>
      <c r="AU66" s="328"/>
      <c r="AV66" s="328"/>
      <c r="AZ66" s="23"/>
      <c r="BB66" s="1">
        <v>4.08</v>
      </c>
      <c r="BC66" t="s">
        <v>1028</v>
      </c>
      <c r="BG66" s="314"/>
      <c r="BM66" s="801"/>
      <c r="BN66" s="182">
        <v>4000</v>
      </c>
      <c r="BO66" s="285" t="e">
        <f>#REF!*$AV$1</f>
        <v>#REF!</v>
      </c>
      <c r="BP66" s="285" t="e">
        <f>#REF!*$AV$1</f>
        <v>#REF!</v>
      </c>
      <c r="BQ66" s="285" t="e">
        <f>#REF!*$AV$1</f>
        <v>#REF!</v>
      </c>
      <c r="BR66" s="285" t="e">
        <f>#REF!*$AV$1</f>
        <v>#REF!</v>
      </c>
      <c r="BS66" s="285" t="e">
        <f>#REF!*$AV$1</f>
        <v>#REF!</v>
      </c>
      <c r="BT66" s="285" t="e">
        <f>#REF!*$AV$1</f>
        <v>#REF!</v>
      </c>
      <c r="BU66" s="285" t="e">
        <f>#REF!*$AV$1</f>
        <v>#REF!</v>
      </c>
      <c r="BV66" s="285" t="e">
        <f>#REF!*$AV$1</f>
        <v>#REF!</v>
      </c>
      <c r="BW66" s="285" t="e">
        <f>#REF!*$AV$1</f>
        <v>#REF!</v>
      </c>
      <c r="BX66" s="285" t="e">
        <f>#REF!*$AV$1</f>
        <v>#REF!</v>
      </c>
      <c r="BY66" s="285" t="e">
        <f>#REF!*$AV$1</f>
        <v>#REF!</v>
      </c>
      <c r="BZ66" s="275" t="e">
        <f>#REF!*$AV$1</f>
        <v>#REF!</v>
      </c>
      <c r="CA66" s="275" t="e">
        <f>#REF!*$AV$1</f>
        <v>#REF!</v>
      </c>
      <c r="CB66" s="275" t="e">
        <f>#REF!*$AV$1</f>
        <v>#REF!</v>
      </c>
    </row>
    <row r="67" spans="1:80" ht="15" customHeight="1" thickBot="1">
      <c r="A67" s="54"/>
      <c r="B67" s="802"/>
      <c r="C67" s="266">
        <v>4000</v>
      </c>
      <c r="D67" s="300" t="e">
        <f t="shared" si="12"/>
        <v>#REF!</v>
      </c>
      <c r="E67" s="300" t="e">
        <f t="shared" si="12"/>
        <v>#REF!</v>
      </c>
      <c r="F67" s="300" t="e">
        <f t="shared" si="12"/>
        <v>#REF!</v>
      </c>
      <c r="G67" s="300" t="e">
        <f t="shared" si="12"/>
        <v>#REF!</v>
      </c>
      <c r="H67" s="300" t="e">
        <f t="shared" si="12"/>
        <v>#REF!</v>
      </c>
      <c r="I67" s="300" t="e">
        <f t="shared" si="12"/>
        <v>#REF!</v>
      </c>
      <c r="J67" s="300" t="e">
        <f t="shared" si="12"/>
        <v>#REF!</v>
      </c>
      <c r="K67" s="300" t="e">
        <f t="shared" si="12"/>
        <v>#REF!</v>
      </c>
      <c r="L67" s="300" t="e">
        <f t="shared" si="12"/>
        <v>#REF!</v>
      </c>
      <c r="M67" s="271" t="e">
        <f t="shared" si="13"/>
        <v>#REF!</v>
      </c>
      <c r="N67" s="271" t="e">
        <f t="shared" si="13"/>
        <v>#REF!</v>
      </c>
      <c r="O67" s="271" t="e">
        <f t="shared" si="13"/>
        <v>#REF!</v>
      </c>
      <c r="P67" s="271" t="e">
        <f t="shared" si="13"/>
        <v>#REF!</v>
      </c>
      <c r="Q67" s="271" t="e">
        <f t="shared" si="13"/>
        <v>#REF!</v>
      </c>
      <c r="T67" s="328"/>
      <c r="U67" s="333"/>
      <c r="V67" s="333"/>
      <c r="W67" s="333"/>
      <c r="X67" s="333"/>
      <c r="Y67" s="333"/>
      <c r="Z67" s="338"/>
      <c r="AA67" s="338"/>
      <c r="AB67" s="333"/>
      <c r="AC67" s="333"/>
      <c r="AD67" s="333"/>
      <c r="AE67" s="333"/>
      <c r="AF67" s="333"/>
      <c r="AG67" s="333"/>
      <c r="AH67" s="333"/>
      <c r="AI67" s="333"/>
      <c r="AJ67" s="333"/>
      <c r="AK67" s="333"/>
      <c r="AL67" s="328"/>
      <c r="AM67" s="328"/>
      <c r="AU67" s="328"/>
      <c r="AV67" s="328"/>
      <c r="AZ67" s="23"/>
      <c r="BC67"/>
      <c r="BG67" s="314"/>
    </row>
    <row r="68" spans="1:80" ht="35.1" customHeight="1" thickBot="1">
      <c r="A68" s="54"/>
      <c r="B68" s="79"/>
      <c r="C68" s="805" t="s">
        <v>71</v>
      </c>
      <c r="D68" s="806"/>
      <c r="E68" s="806"/>
      <c r="F68" s="806"/>
      <c r="G68" s="806"/>
      <c r="H68" s="807"/>
      <c r="I68" s="817" t="s">
        <v>90</v>
      </c>
      <c r="J68" s="818"/>
      <c r="K68" s="818"/>
      <c r="L68" s="819"/>
      <c r="M68" s="811" t="s">
        <v>91</v>
      </c>
      <c r="N68" s="812"/>
      <c r="O68" s="812"/>
      <c r="P68" s="812"/>
      <c r="Q68" s="813"/>
      <c r="T68" s="328"/>
      <c r="U68" s="333"/>
      <c r="V68" s="333"/>
      <c r="W68" s="333"/>
      <c r="X68" s="333"/>
      <c r="Y68" s="333"/>
      <c r="Z68" s="338"/>
      <c r="AA68" s="338"/>
      <c r="AB68" s="333"/>
      <c r="AC68" s="333"/>
      <c r="AD68" s="333"/>
      <c r="AE68" s="333"/>
      <c r="AF68" s="333"/>
      <c r="AG68" s="333"/>
      <c r="AH68" s="333"/>
      <c r="AI68" s="333"/>
      <c r="AJ68" s="333"/>
      <c r="AK68" s="333"/>
      <c r="AL68" s="328"/>
      <c r="AM68" s="328"/>
      <c r="AU68" s="328"/>
      <c r="AV68" s="328"/>
      <c r="AZ68" s="23"/>
      <c r="BG68" s="314"/>
    </row>
    <row r="69" spans="1:80" ht="15" customHeight="1" thickTop="1">
      <c r="A69" s="54"/>
      <c r="C69" s="1"/>
      <c r="T69" s="328"/>
      <c r="U69" s="333"/>
      <c r="V69" s="333"/>
      <c r="W69" s="333"/>
      <c r="X69" s="333"/>
      <c r="Y69" s="333"/>
      <c r="Z69" s="338"/>
      <c r="AA69" s="339"/>
      <c r="AB69" s="333"/>
      <c r="AC69" s="333"/>
      <c r="AD69" s="333"/>
      <c r="AE69" s="333"/>
      <c r="AF69" s="333"/>
      <c r="AG69" s="333"/>
      <c r="AH69" s="333"/>
      <c r="AI69" s="333"/>
      <c r="AJ69" s="333"/>
      <c r="AK69" s="333"/>
      <c r="AL69" s="328"/>
      <c r="AM69" s="328"/>
      <c r="AU69" s="328"/>
      <c r="AV69" s="328"/>
      <c r="AZ69" s="23"/>
      <c r="BB69" s="1">
        <f>SUM(BB64:BB68)</f>
        <v>17.68</v>
      </c>
      <c r="BG69" s="314"/>
    </row>
    <row r="70" spans="1:80" ht="12" customHeight="1">
      <c r="A70" s="54"/>
      <c r="C70" s="1"/>
      <c r="T70" s="328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333"/>
      <c r="AG70" s="333"/>
      <c r="AH70" s="333"/>
      <c r="AI70" s="333"/>
      <c r="AJ70" s="333"/>
      <c r="AK70" s="333"/>
      <c r="AL70" s="328"/>
      <c r="AM70" s="328"/>
      <c r="AU70" s="328"/>
      <c r="AV70" s="328"/>
      <c r="AZ70" s="23"/>
      <c r="BB70" s="315">
        <f>BB69-N3</f>
        <v>7.0600000000000005</v>
      </c>
      <c r="BG70" s="314"/>
    </row>
    <row r="71" spans="1:80" ht="20.100000000000001" customHeight="1" thickBot="1">
      <c r="A71" s="54"/>
      <c r="B71" s="52"/>
      <c r="C71" s="53"/>
      <c r="D71" s="803" t="s">
        <v>45</v>
      </c>
      <c r="E71" s="803"/>
      <c r="F71" s="803"/>
      <c r="G71" s="803"/>
      <c r="H71" s="803"/>
      <c r="I71" s="803"/>
      <c r="J71" s="803"/>
      <c r="K71" s="803"/>
      <c r="L71" s="803"/>
      <c r="M71" s="803"/>
      <c r="N71" s="803"/>
      <c r="O71" s="803"/>
      <c r="P71" s="803"/>
      <c r="Q71" s="803"/>
      <c r="R71" s="54"/>
      <c r="S71" s="54"/>
      <c r="T71" s="329"/>
      <c r="U71" s="846" t="s">
        <v>1021</v>
      </c>
      <c r="V71" s="846"/>
      <c r="W71" s="846"/>
      <c r="X71" s="846"/>
      <c r="Y71" s="846"/>
      <c r="Z71" s="846"/>
      <c r="AA71" s="846"/>
      <c r="AB71" s="846"/>
      <c r="AC71" s="846"/>
      <c r="AD71" s="846"/>
      <c r="AE71" s="846"/>
      <c r="AF71" s="846"/>
      <c r="AG71" s="846"/>
      <c r="AH71" s="846"/>
      <c r="AI71" s="846"/>
      <c r="AJ71" s="333"/>
      <c r="AK71" s="333"/>
      <c r="AL71" s="328"/>
      <c r="AM71" s="328"/>
      <c r="AU71" s="328"/>
      <c r="AV71" s="328"/>
      <c r="AZ71" s="33"/>
      <c r="BA71" s="35"/>
      <c r="BB71" s="35"/>
      <c r="BC71" s="35"/>
      <c r="BD71" s="35"/>
      <c r="BE71" s="35"/>
      <c r="BF71" s="35"/>
      <c r="BG71" s="316"/>
    </row>
    <row r="72" spans="1:80" ht="20.100000000000001" customHeight="1">
      <c r="A72" s="54"/>
      <c r="B72" s="52" t="s">
        <v>78</v>
      </c>
      <c r="C72" s="53"/>
      <c r="D72" s="804" t="s">
        <v>79</v>
      </c>
      <c r="E72" s="804"/>
      <c r="F72" s="804"/>
      <c r="G72" s="804"/>
      <c r="H72" s="804"/>
      <c r="I72" s="804"/>
      <c r="J72" s="804"/>
      <c r="K72" s="804"/>
      <c r="L72" s="804"/>
      <c r="M72" s="804"/>
      <c r="N72" s="804"/>
      <c r="O72" s="804"/>
      <c r="P72" s="804"/>
      <c r="Q72" s="804"/>
      <c r="R72" s="54"/>
      <c r="S72" s="54"/>
      <c r="T72" s="329"/>
      <c r="U72" s="847"/>
      <c r="V72" s="847"/>
      <c r="W72" s="847"/>
      <c r="X72" s="847"/>
      <c r="Y72" s="847"/>
      <c r="Z72" s="847"/>
      <c r="AA72" s="847"/>
      <c r="AB72" s="847"/>
      <c r="AC72" s="847"/>
      <c r="AD72" s="847"/>
      <c r="AE72" s="847"/>
      <c r="AF72" s="847"/>
      <c r="AG72" s="847"/>
      <c r="AH72" s="847"/>
      <c r="AI72" s="847"/>
      <c r="AJ72" s="333"/>
      <c r="AK72" s="333"/>
      <c r="AL72" s="328"/>
      <c r="AM72" s="328"/>
      <c r="AU72" s="328"/>
      <c r="AV72" s="328"/>
    </row>
    <row r="73" spans="1:80" ht="17.100000000000001" customHeight="1" thickBot="1">
      <c r="A73" s="54"/>
      <c r="B73" s="54"/>
      <c r="C73" s="55"/>
      <c r="D73" s="189">
        <v>600</v>
      </c>
      <c r="E73" s="189">
        <v>800</v>
      </c>
      <c r="F73" s="189">
        <v>1000</v>
      </c>
      <c r="G73" s="189">
        <v>1200</v>
      </c>
      <c r="H73" s="189">
        <v>1400</v>
      </c>
      <c r="I73" s="189">
        <v>1600</v>
      </c>
      <c r="J73" s="189">
        <v>1800</v>
      </c>
      <c r="K73" s="189">
        <v>2000</v>
      </c>
      <c r="L73" s="189">
        <v>2200</v>
      </c>
      <c r="M73" s="262">
        <v>2400</v>
      </c>
      <c r="N73" s="262">
        <v>2600</v>
      </c>
      <c r="O73" s="262">
        <v>2800</v>
      </c>
      <c r="P73" s="262">
        <v>3000</v>
      </c>
      <c r="Q73" s="263">
        <v>3200</v>
      </c>
      <c r="R73" s="54"/>
      <c r="S73" s="54"/>
      <c r="T73" s="329"/>
      <c r="U73" s="334"/>
      <c r="V73" s="335">
        <v>600</v>
      </c>
      <c r="W73" s="335">
        <v>800</v>
      </c>
      <c r="X73" s="335">
        <v>1000</v>
      </c>
      <c r="Y73" s="335">
        <v>1200</v>
      </c>
      <c r="Z73" s="335">
        <v>1400</v>
      </c>
      <c r="AA73" s="335">
        <v>1600</v>
      </c>
      <c r="AB73" s="335">
        <v>1800</v>
      </c>
      <c r="AC73" s="335">
        <v>2000</v>
      </c>
      <c r="AD73" s="335">
        <v>2200</v>
      </c>
      <c r="AE73" s="335">
        <v>2400</v>
      </c>
      <c r="AF73" s="335">
        <v>2600</v>
      </c>
      <c r="AG73" s="335">
        <v>2800</v>
      </c>
      <c r="AH73" s="335">
        <v>3000</v>
      </c>
      <c r="AI73" s="335">
        <v>3200</v>
      </c>
      <c r="AJ73" s="333"/>
      <c r="AK73" s="333"/>
      <c r="AL73" s="328"/>
      <c r="AM73" s="328"/>
      <c r="AU73" s="328"/>
      <c r="AV73" s="328"/>
    </row>
    <row r="74" spans="1:80" ht="15" customHeight="1">
      <c r="A74" s="54"/>
      <c r="B74" s="802" t="s">
        <v>82</v>
      </c>
      <c r="C74" s="184">
        <v>600</v>
      </c>
      <c r="D74" s="185" t="e">
        <f>INT(((($F$7+$AP$2)+(D$22/1000*$F$13)+((D$22+100)*($C74+400)/1000000*$F$10))*$C$21+$F$5)*$C$20)</f>
        <v>#REF!</v>
      </c>
      <c r="E74" s="185" t="e">
        <f t="shared" ref="E74:L89" si="14">INT(((($F$7+$AP$2)+(E$22/1000*$F$13)+((E$22+100)*($C74+400)/1000000*$F$10))*$C$21+$F$5)*$C$20)</f>
        <v>#REF!</v>
      </c>
      <c r="F74" s="185" t="e">
        <f t="shared" si="14"/>
        <v>#REF!</v>
      </c>
      <c r="G74" s="185" t="e">
        <f t="shared" si="14"/>
        <v>#REF!</v>
      </c>
      <c r="H74" s="185" t="e">
        <f t="shared" si="14"/>
        <v>#REF!</v>
      </c>
      <c r="I74" s="185" t="e">
        <f t="shared" si="14"/>
        <v>#REF!</v>
      </c>
      <c r="J74" s="185" t="e">
        <f t="shared" si="14"/>
        <v>#REF!</v>
      </c>
      <c r="K74" s="185" t="e">
        <f t="shared" si="14"/>
        <v>#REF!</v>
      </c>
      <c r="L74" s="185" t="e">
        <f t="shared" si="14"/>
        <v>#REF!</v>
      </c>
      <c r="M74" s="267" t="e">
        <f>INT(((($F$7+$AP$2)+(M$22/1000*$F$14)+((M$22+100)*($C74+400)/1000000*$F$10))*$C$21+$F$5)*$C$20)</f>
        <v>#REF!</v>
      </c>
      <c r="N74" s="268" t="e">
        <f t="shared" ref="N74:Q89" si="15">INT(((($F$7+$AP$2)+(N$22/1000*$F$14)+((N$22+100)*($C74+400)/1000000*$F$10))*$C$21+$F$5)*$C$20)</f>
        <v>#REF!</v>
      </c>
      <c r="O74" s="268" t="e">
        <f t="shared" si="15"/>
        <v>#REF!</v>
      </c>
      <c r="P74" s="268" t="e">
        <f t="shared" si="15"/>
        <v>#REF!</v>
      </c>
      <c r="Q74" s="269" t="e">
        <f t="shared" si="15"/>
        <v>#REF!</v>
      </c>
      <c r="R74" s="54"/>
      <c r="S74" s="54"/>
      <c r="T74" s="329"/>
      <c r="U74" s="340">
        <v>600</v>
      </c>
      <c r="V74" s="341">
        <f t="shared" ref="V74:AI74" si="16">INT((($BB$70)+(V$49/1000*$BB$54)))*$AV$1</f>
        <v>39.6</v>
      </c>
      <c r="W74" s="341">
        <f t="shared" si="16"/>
        <v>48.6</v>
      </c>
      <c r="X74" s="341">
        <f t="shared" si="16"/>
        <v>57.6</v>
      </c>
      <c r="Y74" s="341">
        <f t="shared" si="16"/>
        <v>66.600000000000009</v>
      </c>
      <c r="Z74" s="341">
        <f t="shared" si="16"/>
        <v>75.600000000000009</v>
      </c>
      <c r="AA74" s="341">
        <f t="shared" si="16"/>
        <v>84.600000000000009</v>
      </c>
      <c r="AB74" s="341">
        <f t="shared" si="16"/>
        <v>93.600000000000009</v>
      </c>
      <c r="AC74" s="341">
        <f t="shared" si="16"/>
        <v>102.60000000000001</v>
      </c>
      <c r="AD74" s="341">
        <f t="shared" si="16"/>
        <v>111.60000000000001</v>
      </c>
      <c r="AE74" s="341">
        <f t="shared" si="16"/>
        <v>120.60000000000001</v>
      </c>
      <c r="AF74" s="341">
        <f t="shared" si="16"/>
        <v>129.6</v>
      </c>
      <c r="AG74" s="341">
        <f t="shared" si="16"/>
        <v>138.6</v>
      </c>
      <c r="AH74" s="341">
        <f t="shared" si="16"/>
        <v>147.6</v>
      </c>
      <c r="AI74" s="341">
        <f t="shared" si="16"/>
        <v>156.6</v>
      </c>
      <c r="AJ74" s="333"/>
      <c r="AK74" s="333"/>
      <c r="AL74" s="328"/>
      <c r="AM74" s="328"/>
      <c r="AU74" s="328"/>
      <c r="AV74" s="328"/>
    </row>
    <row r="75" spans="1:80" ht="15" customHeight="1">
      <c r="A75" s="54"/>
      <c r="B75" s="802"/>
      <c r="C75" s="184">
        <v>800</v>
      </c>
      <c r="D75" s="185" t="e">
        <f t="shared" ref="D75:D89" si="17">INT(((($F$7+$AP$2)+(D$22/1000*$F$13)+((D$22+100)*($C75+400)/1000000*$F$10))*$C$21+$F$5)*$C$20)</f>
        <v>#REF!</v>
      </c>
      <c r="E75" s="185" t="e">
        <f t="shared" si="14"/>
        <v>#REF!</v>
      </c>
      <c r="F75" s="185" t="e">
        <f t="shared" si="14"/>
        <v>#REF!</v>
      </c>
      <c r="G75" s="185" t="e">
        <f t="shared" si="14"/>
        <v>#REF!</v>
      </c>
      <c r="H75" s="185" t="e">
        <f t="shared" si="14"/>
        <v>#REF!</v>
      </c>
      <c r="I75" s="185" t="e">
        <f t="shared" si="14"/>
        <v>#REF!</v>
      </c>
      <c r="J75" s="185" t="e">
        <f t="shared" si="14"/>
        <v>#REF!</v>
      </c>
      <c r="K75" s="185" t="e">
        <f t="shared" si="14"/>
        <v>#REF!</v>
      </c>
      <c r="L75" s="185" t="e">
        <f t="shared" si="14"/>
        <v>#REF!</v>
      </c>
      <c r="M75" s="270" t="e">
        <f t="shared" ref="M75:M89" si="18">INT(((($F$7+$AP$2)+(M$22/1000*$F$14)+((M$22+100)*($C75+400)/1000000*$F$10))*$C$21+$F$5)*$C$20)</f>
        <v>#REF!</v>
      </c>
      <c r="N75" s="271" t="e">
        <f t="shared" si="15"/>
        <v>#REF!</v>
      </c>
      <c r="O75" s="271" t="e">
        <f t="shared" si="15"/>
        <v>#REF!</v>
      </c>
      <c r="P75" s="271" t="e">
        <f t="shared" si="15"/>
        <v>#REF!</v>
      </c>
      <c r="Q75" s="272" t="e">
        <f t="shared" si="15"/>
        <v>#REF!</v>
      </c>
      <c r="R75" s="54"/>
      <c r="S75" s="54"/>
      <c r="T75" s="329"/>
      <c r="U75" s="342"/>
      <c r="V75" s="343"/>
      <c r="W75" s="343"/>
      <c r="X75" s="343"/>
      <c r="Y75" s="343"/>
      <c r="Z75" s="343"/>
      <c r="AA75" s="343"/>
      <c r="AB75" s="343"/>
      <c r="AC75" s="343"/>
      <c r="AD75" s="343"/>
      <c r="AE75" s="343"/>
      <c r="AF75" s="343"/>
      <c r="AG75" s="343"/>
      <c r="AH75" s="343"/>
      <c r="AI75" s="343"/>
      <c r="AJ75" s="333"/>
      <c r="AK75" s="333"/>
      <c r="AL75" s="328"/>
      <c r="AM75" s="328"/>
      <c r="AU75" s="328"/>
      <c r="AV75" s="328"/>
    </row>
    <row r="76" spans="1:80" ht="15" customHeight="1">
      <c r="A76" s="54"/>
      <c r="B76" s="802"/>
      <c r="C76" s="184">
        <v>1000</v>
      </c>
      <c r="D76" s="185" t="e">
        <f t="shared" si="17"/>
        <v>#REF!</v>
      </c>
      <c r="E76" s="185" t="e">
        <f t="shared" si="14"/>
        <v>#REF!</v>
      </c>
      <c r="F76" s="185" t="e">
        <f t="shared" si="14"/>
        <v>#REF!</v>
      </c>
      <c r="G76" s="185" t="e">
        <f t="shared" si="14"/>
        <v>#REF!</v>
      </c>
      <c r="H76" s="185" t="e">
        <f t="shared" si="14"/>
        <v>#REF!</v>
      </c>
      <c r="I76" s="185" t="e">
        <f t="shared" si="14"/>
        <v>#REF!</v>
      </c>
      <c r="J76" s="185" t="e">
        <f t="shared" si="14"/>
        <v>#REF!</v>
      </c>
      <c r="K76" s="185" t="e">
        <f t="shared" si="14"/>
        <v>#REF!</v>
      </c>
      <c r="L76" s="185" t="e">
        <f t="shared" si="14"/>
        <v>#REF!</v>
      </c>
      <c r="M76" s="270" t="e">
        <f t="shared" si="18"/>
        <v>#REF!</v>
      </c>
      <c r="N76" s="271" t="e">
        <f t="shared" si="15"/>
        <v>#REF!</v>
      </c>
      <c r="O76" s="271" t="e">
        <f t="shared" si="15"/>
        <v>#REF!</v>
      </c>
      <c r="P76" s="271" t="e">
        <f t="shared" si="15"/>
        <v>#REF!</v>
      </c>
      <c r="Q76" s="272" t="e">
        <f t="shared" si="15"/>
        <v>#REF!</v>
      </c>
      <c r="R76" s="54"/>
      <c r="S76" s="54"/>
      <c r="T76" s="329"/>
      <c r="U76" s="330"/>
      <c r="V76" s="331"/>
      <c r="W76" s="331"/>
      <c r="X76" s="331"/>
      <c r="Y76" s="331"/>
      <c r="Z76" s="331"/>
      <c r="AA76" s="331"/>
      <c r="AB76" s="331"/>
      <c r="AC76" s="331"/>
      <c r="AD76" s="331"/>
      <c r="AE76" s="331"/>
      <c r="AF76" s="331"/>
      <c r="AG76" s="331"/>
      <c r="AH76" s="331"/>
      <c r="AI76" s="331"/>
      <c r="AJ76" s="328"/>
      <c r="AK76" s="328"/>
      <c r="AL76" s="328"/>
      <c r="AM76" s="328"/>
      <c r="AU76" s="328"/>
      <c r="AV76" s="328"/>
    </row>
    <row r="77" spans="1:80" ht="15" customHeight="1">
      <c r="A77" s="54"/>
      <c r="B77" s="802"/>
      <c r="C77" s="184">
        <v>1200</v>
      </c>
      <c r="D77" s="185" t="e">
        <f t="shared" si="17"/>
        <v>#REF!</v>
      </c>
      <c r="E77" s="185" t="e">
        <f t="shared" si="14"/>
        <v>#REF!</v>
      </c>
      <c r="F77" s="185" t="e">
        <f t="shared" si="14"/>
        <v>#REF!</v>
      </c>
      <c r="G77" s="185" t="e">
        <f t="shared" si="14"/>
        <v>#REF!</v>
      </c>
      <c r="H77" s="185" t="e">
        <f t="shared" si="14"/>
        <v>#REF!</v>
      </c>
      <c r="I77" s="185" t="e">
        <f t="shared" si="14"/>
        <v>#REF!</v>
      </c>
      <c r="J77" s="185" t="e">
        <f t="shared" si="14"/>
        <v>#REF!</v>
      </c>
      <c r="K77" s="185" t="e">
        <f t="shared" si="14"/>
        <v>#REF!</v>
      </c>
      <c r="L77" s="185" t="e">
        <f t="shared" si="14"/>
        <v>#REF!</v>
      </c>
      <c r="M77" s="270" t="e">
        <f t="shared" si="18"/>
        <v>#REF!</v>
      </c>
      <c r="N77" s="271" t="e">
        <f t="shared" si="15"/>
        <v>#REF!</v>
      </c>
      <c r="O77" s="271" t="e">
        <f t="shared" si="15"/>
        <v>#REF!</v>
      </c>
      <c r="P77" s="271" t="e">
        <f t="shared" si="15"/>
        <v>#REF!</v>
      </c>
      <c r="Q77" s="272" t="e">
        <f t="shared" si="15"/>
        <v>#REF!</v>
      </c>
      <c r="R77" s="54"/>
      <c r="S77" s="54"/>
      <c r="T77" s="329"/>
      <c r="U77" s="330"/>
      <c r="V77" s="331"/>
      <c r="W77" s="331"/>
      <c r="X77" s="331"/>
      <c r="Y77" s="331"/>
      <c r="Z77" s="331"/>
      <c r="AA77" s="331"/>
      <c r="AB77" s="331"/>
      <c r="AC77" s="331"/>
      <c r="AD77" s="331"/>
      <c r="AE77" s="331"/>
      <c r="AF77" s="331"/>
      <c r="AG77" s="331"/>
      <c r="AH77" s="331"/>
      <c r="AI77" s="331"/>
      <c r="AJ77" s="328"/>
      <c r="AK77" s="328"/>
      <c r="AL77" s="328"/>
      <c r="AM77" s="328"/>
      <c r="AU77" s="328"/>
      <c r="AV77" s="328"/>
    </row>
    <row r="78" spans="1:80" ht="15" customHeight="1">
      <c r="A78" s="54"/>
      <c r="B78" s="802"/>
      <c r="C78" s="184">
        <v>1400</v>
      </c>
      <c r="D78" s="185" t="e">
        <f t="shared" si="17"/>
        <v>#REF!</v>
      </c>
      <c r="E78" s="185" t="e">
        <f t="shared" si="14"/>
        <v>#REF!</v>
      </c>
      <c r="F78" s="185" t="e">
        <f t="shared" si="14"/>
        <v>#REF!</v>
      </c>
      <c r="G78" s="185" t="e">
        <f t="shared" si="14"/>
        <v>#REF!</v>
      </c>
      <c r="H78" s="185" t="e">
        <f t="shared" si="14"/>
        <v>#REF!</v>
      </c>
      <c r="I78" s="185" t="e">
        <f t="shared" si="14"/>
        <v>#REF!</v>
      </c>
      <c r="J78" s="185" t="e">
        <f t="shared" si="14"/>
        <v>#REF!</v>
      </c>
      <c r="K78" s="185" t="e">
        <f t="shared" si="14"/>
        <v>#REF!</v>
      </c>
      <c r="L78" s="185" t="e">
        <f t="shared" si="14"/>
        <v>#REF!</v>
      </c>
      <c r="M78" s="270" t="e">
        <f t="shared" si="18"/>
        <v>#REF!</v>
      </c>
      <c r="N78" s="271" t="e">
        <f t="shared" si="15"/>
        <v>#REF!</v>
      </c>
      <c r="O78" s="271" t="e">
        <f t="shared" si="15"/>
        <v>#REF!</v>
      </c>
      <c r="P78" s="271" t="e">
        <f t="shared" si="15"/>
        <v>#REF!</v>
      </c>
      <c r="Q78" s="272" t="e">
        <f t="shared" si="15"/>
        <v>#REF!</v>
      </c>
      <c r="R78" s="54"/>
      <c r="T78" s="328"/>
      <c r="U78" s="328"/>
      <c r="V78" s="328"/>
      <c r="W78" s="328"/>
      <c r="X78" s="328"/>
      <c r="Y78" s="329"/>
      <c r="Z78" s="329"/>
      <c r="AA78" s="329"/>
      <c r="AB78" s="329"/>
      <c r="AC78" s="328"/>
      <c r="AD78" s="328"/>
      <c r="AE78" s="328"/>
      <c r="AF78" s="328"/>
      <c r="AG78" s="328"/>
      <c r="AH78" s="328"/>
      <c r="AI78" s="328"/>
      <c r="AJ78" s="328"/>
      <c r="AK78" s="328"/>
      <c r="AL78" s="328"/>
      <c r="AM78" s="328"/>
      <c r="AU78" s="328"/>
      <c r="AV78" s="328"/>
    </row>
    <row r="79" spans="1:80" ht="15" customHeight="1">
      <c r="A79" s="54"/>
      <c r="B79" s="802"/>
      <c r="C79" s="184">
        <v>1600</v>
      </c>
      <c r="D79" s="185" t="e">
        <f t="shared" si="17"/>
        <v>#REF!</v>
      </c>
      <c r="E79" s="185" t="e">
        <f t="shared" si="14"/>
        <v>#REF!</v>
      </c>
      <c r="F79" s="185" t="e">
        <f t="shared" si="14"/>
        <v>#REF!</v>
      </c>
      <c r="G79" s="185" t="e">
        <f t="shared" si="14"/>
        <v>#REF!</v>
      </c>
      <c r="H79" s="185" t="e">
        <f t="shared" si="14"/>
        <v>#REF!</v>
      </c>
      <c r="I79" s="185" t="e">
        <f t="shared" si="14"/>
        <v>#REF!</v>
      </c>
      <c r="J79" s="185" t="e">
        <f t="shared" si="14"/>
        <v>#REF!</v>
      </c>
      <c r="K79" s="185" t="e">
        <f t="shared" si="14"/>
        <v>#REF!</v>
      </c>
      <c r="L79" s="185" t="e">
        <f t="shared" si="14"/>
        <v>#REF!</v>
      </c>
      <c r="M79" s="270" t="e">
        <f t="shared" si="18"/>
        <v>#REF!</v>
      </c>
      <c r="N79" s="271" t="e">
        <f t="shared" si="15"/>
        <v>#REF!</v>
      </c>
      <c r="O79" s="271" t="e">
        <f t="shared" si="15"/>
        <v>#REF!</v>
      </c>
      <c r="P79" s="271" t="e">
        <f t="shared" si="15"/>
        <v>#REF!</v>
      </c>
      <c r="Q79" s="272" t="e">
        <f t="shared" si="15"/>
        <v>#REF!</v>
      </c>
      <c r="R79" s="54"/>
      <c r="T79" s="328"/>
      <c r="U79" s="328"/>
      <c r="V79" s="328"/>
      <c r="W79" s="328"/>
      <c r="X79" s="328"/>
      <c r="Y79" s="329"/>
      <c r="Z79" s="329"/>
      <c r="AA79" s="329"/>
      <c r="AB79" s="329"/>
      <c r="AC79" s="328"/>
      <c r="AD79" s="328"/>
      <c r="AE79" s="328"/>
      <c r="AF79" s="328"/>
      <c r="AG79" s="328"/>
      <c r="AH79" s="328"/>
      <c r="AI79" s="328"/>
      <c r="AJ79" s="328"/>
      <c r="AK79" s="328"/>
      <c r="AL79" s="328"/>
      <c r="AM79" s="328"/>
      <c r="AU79" s="328"/>
      <c r="AV79" s="328"/>
    </row>
    <row r="80" spans="1:80" ht="15" customHeight="1">
      <c r="A80" s="54"/>
      <c r="B80" s="802"/>
      <c r="C80" s="184">
        <v>1800</v>
      </c>
      <c r="D80" s="185" t="e">
        <f t="shared" si="17"/>
        <v>#REF!</v>
      </c>
      <c r="E80" s="185" t="e">
        <f t="shared" si="14"/>
        <v>#REF!</v>
      </c>
      <c r="F80" s="185" t="e">
        <f t="shared" si="14"/>
        <v>#REF!</v>
      </c>
      <c r="G80" s="185" t="e">
        <f t="shared" si="14"/>
        <v>#REF!</v>
      </c>
      <c r="H80" s="185" t="e">
        <f t="shared" si="14"/>
        <v>#REF!</v>
      </c>
      <c r="I80" s="185" t="e">
        <f t="shared" si="14"/>
        <v>#REF!</v>
      </c>
      <c r="J80" s="185" t="e">
        <f t="shared" si="14"/>
        <v>#REF!</v>
      </c>
      <c r="K80" s="185" t="e">
        <f t="shared" si="14"/>
        <v>#REF!</v>
      </c>
      <c r="L80" s="185" t="e">
        <f t="shared" si="14"/>
        <v>#REF!</v>
      </c>
      <c r="M80" s="270" t="e">
        <f t="shared" si="18"/>
        <v>#REF!</v>
      </c>
      <c r="N80" s="271" t="e">
        <f t="shared" si="15"/>
        <v>#REF!</v>
      </c>
      <c r="O80" s="271" t="e">
        <f t="shared" si="15"/>
        <v>#REF!</v>
      </c>
      <c r="P80" s="271" t="e">
        <f t="shared" si="15"/>
        <v>#REF!</v>
      </c>
      <c r="Q80" s="272" t="e">
        <f t="shared" si="15"/>
        <v>#REF!</v>
      </c>
      <c r="R80" s="54"/>
      <c r="Y80" s="54"/>
      <c r="Z80" s="54"/>
      <c r="AA80" s="54"/>
      <c r="AB80" s="54"/>
    </row>
    <row r="81" spans="1:67" ht="15" customHeight="1">
      <c r="A81" s="54"/>
      <c r="B81" s="802"/>
      <c r="C81" s="184">
        <v>2000</v>
      </c>
      <c r="D81" s="185" t="e">
        <f t="shared" si="17"/>
        <v>#REF!</v>
      </c>
      <c r="E81" s="185" t="e">
        <f t="shared" si="14"/>
        <v>#REF!</v>
      </c>
      <c r="F81" s="185" t="e">
        <f t="shared" si="14"/>
        <v>#REF!</v>
      </c>
      <c r="G81" s="185" t="e">
        <f t="shared" si="14"/>
        <v>#REF!</v>
      </c>
      <c r="H81" s="185" t="e">
        <f t="shared" si="14"/>
        <v>#REF!</v>
      </c>
      <c r="I81" s="185" t="e">
        <f t="shared" si="14"/>
        <v>#REF!</v>
      </c>
      <c r="J81" s="185" t="e">
        <f t="shared" si="14"/>
        <v>#REF!</v>
      </c>
      <c r="K81" s="185" t="e">
        <f t="shared" si="14"/>
        <v>#REF!</v>
      </c>
      <c r="L81" s="185" t="e">
        <f t="shared" si="14"/>
        <v>#REF!</v>
      </c>
      <c r="M81" s="270" t="e">
        <f t="shared" si="18"/>
        <v>#REF!</v>
      </c>
      <c r="N81" s="271" t="e">
        <f t="shared" si="15"/>
        <v>#REF!</v>
      </c>
      <c r="O81" s="271" t="e">
        <f t="shared" si="15"/>
        <v>#REF!</v>
      </c>
      <c r="P81" s="271" t="e">
        <f t="shared" si="15"/>
        <v>#REF!</v>
      </c>
      <c r="Q81" s="272" t="e">
        <f t="shared" si="15"/>
        <v>#REF!</v>
      </c>
      <c r="R81" s="54"/>
      <c r="AA81" s="54"/>
      <c r="AB81" s="54"/>
      <c r="AC81" s="54"/>
      <c r="AD81" s="54"/>
      <c r="AZ81" s="3">
        <f>BB81-$W$4</f>
        <v>6.999999999999984E-2</v>
      </c>
      <c r="BB81" s="1">
        <v>3.51</v>
      </c>
      <c r="BC81" t="s">
        <v>112</v>
      </c>
    </row>
    <row r="82" spans="1:67" ht="12.95" customHeight="1">
      <c r="A82" s="54"/>
      <c r="B82" s="802"/>
      <c r="C82" s="184">
        <v>2200</v>
      </c>
      <c r="D82" s="185" t="e">
        <f t="shared" si="17"/>
        <v>#REF!</v>
      </c>
      <c r="E82" s="185" t="e">
        <f t="shared" si="14"/>
        <v>#REF!</v>
      </c>
      <c r="F82" s="185" t="e">
        <f t="shared" si="14"/>
        <v>#REF!</v>
      </c>
      <c r="G82" s="185" t="e">
        <f t="shared" si="14"/>
        <v>#REF!</v>
      </c>
      <c r="H82" s="185" t="e">
        <f t="shared" si="14"/>
        <v>#REF!</v>
      </c>
      <c r="I82" s="185" t="e">
        <f t="shared" si="14"/>
        <v>#REF!</v>
      </c>
      <c r="J82" s="185" t="e">
        <f t="shared" si="14"/>
        <v>#REF!</v>
      </c>
      <c r="K82" s="185" t="e">
        <f t="shared" si="14"/>
        <v>#REF!</v>
      </c>
      <c r="L82" s="185" t="e">
        <f t="shared" si="14"/>
        <v>#REF!</v>
      </c>
      <c r="M82" s="270" t="e">
        <f t="shared" si="18"/>
        <v>#REF!</v>
      </c>
      <c r="N82" s="271" t="e">
        <f t="shared" si="15"/>
        <v>#REF!</v>
      </c>
      <c r="O82" s="271" t="e">
        <f t="shared" si="15"/>
        <v>#REF!</v>
      </c>
      <c r="P82" s="271" t="e">
        <f t="shared" si="15"/>
        <v>#REF!</v>
      </c>
      <c r="Q82" s="272" t="e">
        <f t="shared" si="15"/>
        <v>#REF!</v>
      </c>
      <c r="R82" s="54"/>
      <c r="AZ82" s="3">
        <f>BB82-$W$4</f>
        <v>-0.22999999999999998</v>
      </c>
      <c r="BB82" s="1">
        <v>3.21</v>
      </c>
      <c r="BC82" t="s">
        <v>113</v>
      </c>
    </row>
    <row r="83" spans="1:67" ht="20.100000000000001" customHeight="1">
      <c r="A83" s="54"/>
      <c r="B83" s="802"/>
      <c r="C83" s="184">
        <v>2400</v>
      </c>
      <c r="D83" s="185" t="e">
        <f t="shared" si="17"/>
        <v>#REF!</v>
      </c>
      <c r="E83" s="185" t="e">
        <f t="shared" si="14"/>
        <v>#REF!</v>
      </c>
      <c r="F83" s="185" t="e">
        <f t="shared" si="14"/>
        <v>#REF!</v>
      </c>
      <c r="G83" s="185" t="e">
        <f t="shared" si="14"/>
        <v>#REF!</v>
      </c>
      <c r="H83" s="185" t="e">
        <f t="shared" si="14"/>
        <v>#REF!</v>
      </c>
      <c r="I83" s="185" t="e">
        <f t="shared" si="14"/>
        <v>#REF!</v>
      </c>
      <c r="J83" s="185" t="e">
        <f t="shared" si="14"/>
        <v>#REF!</v>
      </c>
      <c r="K83" s="185" t="e">
        <f t="shared" si="14"/>
        <v>#REF!</v>
      </c>
      <c r="L83" s="185" t="e">
        <f t="shared" si="14"/>
        <v>#REF!</v>
      </c>
      <c r="M83" s="270" t="e">
        <f t="shared" si="18"/>
        <v>#REF!</v>
      </c>
      <c r="N83" s="271" t="e">
        <f t="shared" si="15"/>
        <v>#REF!</v>
      </c>
      <c r="O83" s="271" t="e">
        <f t="shared" si="15"/>
        <v>#REF!</v>
      </c>
      <c r="P83" s="271" t="e">
        <f t="shared" si="15"/>
        <v>#REF!</v>
      </c>
      <c r="Q83" s="272" t="e">
        <f t="shared" si="15"/>
        <v>#REF!</v>
      </c>
      <c r="R83" s="54"/>
      <c r="X83" s="793"/>
      <c r="Y83" s="310"/>
      <c r="Z83" s="310"/>
      <c r="AA83" s="310"/>
      <c r="AB83" s="310"/>
      <c r="AC83" s="310"/>
      <c r="AD83" s="310"/>
      <c r="AE83" s="310"/>
      <c r="AF83" s="310"/>
      <c r="AG83" s="310"/>
      <c r="AH83" s="310"/>
      <c r="AI83" s="310"/>
      <c r="AJ83" s="310"/>
      <c r="AK83" s="310"/>
      <c r="AL83" s="310"/>
      <c r="AZ83" s="3">
        <f t="shared" ref="AZ83:AZ84" si="19">BB83-$W$4</f>
        <v>0.39999999999999991</v>
      </c>
      <c r="BB83" s="1">
        <v>3.84</v>
      </c>
      <c r="BC83" t="s">
        <v>114</v>
      </c>
    </row>
    <row r="84" spans="1:67" ht="20.100000000000001" customHeight="1">
      <c r="A84" s="54"/>
      <c r="B84" s="802"/>
      <c r="C84" s="184">
        <v>2600</v>
      </c>
      <c r="D84" s="185" t="e">
        <f t="shared" si="17"/>
        <v>#REF!</v>
      </c>
      <c r="E84" s="185" t="e">
        <f t="shared" si="14"/>
        <v>#REF!</v>
      </c>
      <c r="F84" s="185" t="e">
        <f t="shared" si="14"/>
        <v>#REF!</v>
      </c>
      <c r="G84" s="185" t="e">
        <f t="shared" si="14"/>
        <v>#REF!</v>
      </c>
      <c r="H84" s="185" t="e">
        <f t="shared" si="14"/>
        <v>#REF!</v>
      </c>
      <c r="I84" s="185" t="e">
        <f t="shared" si="14"/>
        <v>#REF!</v>
      </c>
      <c r="J84" s="185" t="e">
        <f t="shared" si="14"/>
        <v>#REF!</v>
      </c>
      <c r="K84" s="185" t="e">
        <f t="shared" si="14"/>
        <v>#REF!</v>
      </c>
      <c r="L84" s="185" t="e">
        <f t="shared" si="14"/>
        <v>#REF!</v>
      </c>
      <c r="M84" s="270" t="e">
        <f t="shared" si="18"/>
        <v>#REF!</v>
      </c>
      <c r="N84" s="271" t="e">
        <f t="shared" si="15"/>
        <v>#REF!</v>
      </c>
      <c r="O84" s="271" t="e">
        <f t="shared" si="15"/>
        <v>#REF!</v>
      </c>
      <c r="P84" s="271" t="e">
        <f t="shared" si="15"/>
        <v>#REF!</v>
      </c>
      <c r="Q84" s="272" t="e">
        <f t="shared" si="15"/>
        <v>#REF!</v>
      </c>
      <c r="R84" s="54"/>
      <c r="AZ84" s="3">
        <f t="shared" si="19"/>
        <v>1.4700000000000002</v>
      </c>
      <c r="BB84" s="1">
        <v>4.91</v>
      </c>
      <c r="BC84" t="s">
        <v>115</v>
      </c>
    </row>
    <row r="85" spans="1:67" ht="15" customHeight="1">
      <c r="A85" s="54"/>
      <c r="B85" s="802"/>
      <c r="C85" s="184">
        <v>2800</v>
      </c>
      <c r="D85" s="185" t="e">
        <f t="shared" si="17"/>
        <v>#REF!</v>
      </c>
      <c r="E85" s="185" t="e">
        <f t="shared" si="14"/>
        <v>#REF!</v>
      </c>
      <c r="F85" s="185" t="e">
        <f t="shared" si="14"/>
        <v>#REF!</v>
      </c>
      <c r="G85" s="185" t="e">
        <f t="shared" si="14"/>
        <v>#REF!</v>
      </c>
      <c r="H85" s="185" t="e">
        <f t="shared" si="14"/>
        <v>#REF!</v>
      </c>
      <c r="I85" s="185" t="e">
        <f t="shared" si="14"/>
        <v>#REF!</v>
      </c>
      <c r="J85" s="185" t="e">
        <f t="shared" si="14"/>
        <v>#REF!</v>
      </c>
      <c r="K85" s="185" t="e">
        <f t="shared" si="14"/>
        <v>#REF!</v>
      </c>
      <c r="L85" s="186" t="e">
        <f t="shared" si="14"/>
        <v>#REF!</v>
      </c>
      <c r="M85" s="270" t="e">
        <f t="shared" si="18"/>
        <v>#REF!</v>
      </c>
      <c r="N85" s="271" t="e">
        <f t="shared" si="15"/>
        <v>#REF!</v>
      </c>
      <c r="O85" s="271" t="e">
        <f t="shared" si="15"/>
        <v>#REF!</v>
      </c>
      <c r="P85" s="271" t="e">
        <f t="shared" si="15"/>
        <v>#REF!</v>
      </c>
      <c r="Q85" s="272" t="e">
        <f t="shared" si="15"/>
        <v>#REF!</v>
      </c>
      <c r="R85" s="54"/>
      <c r="Y85" s="320">
        <v>600</v>
      </c>
      <c r="Z85" s="320">
        <v>800</v>
      </c>
      <c r="AA85" s="320">
        <v>1000</v>
      </c>
      <c r="AB85" s="320">
        <v>1200</v>
      </c>
      <c r="AC85" s="320">
        <v>1400</v>
      </c>
      <c r="AD85" s="320">
        <v>1600</v>
      </c>
      <c r="AE85" s="320">
        <v>1800</v>
      </c>
      <c r="AF85" s="320">
        <v>2000</v>
      </c>
      <c r="AG85" s="320">
        <v>2200</v>
      </c>
      <c r="AH85" s="320">
        <v>2400</v>
      </c>
      <c r="AI85" s="320">
        <v>2600</v>
      </c>
      <c r="AJ85" s="320">
        <v>2800</v>
      </c>
      <c r="AK85" s="320">
        <v>3000</v>
      </c>
      <c r="AL85" s="321">
        <v>3200</v>
      </c>
      <c r="AZ85" s="3">
        <f t="shared" ref="AZ85:AZ90" si="20">BB85-$W$4</f>
        <v>0.14000000000000012</v>
      </c>
      <c r="BB85" s="1">
        <v>3.58</v>
      </c>
      <c r="BC85" t="s">
        <v>116</v>
      </c>
    </row>
    <row r="86" spans="1:67" ht="15" customHeight="1">
      <c r="A86" s="54"/>
      <c r="B86" s="802"/>
      <c r="C86" s="184">
        <v>3000</v>
      </c>
      <c r="D86" s="185" t="e">
        <f t="shared" si="17"/>
        <v>#REF!</v>
      </c>
      <c r="E86" s="185" t="e">
        <f t="shared" si="14"/>
        <v>#REF!</v>
      </c>
      <c r="F86" s="185" t="e">
        <f t="shared" si="14"/>
        <v>#REF!</v>
      </c>
      <c r="G86" s="185" t="e">
        <f t="shared" si="14"/>
        <v>#REF!</v>
      </c>
      <c r="H86" s="185" t="e">
        <f t="shared" si="14"/>
        <v>#REF!</v>
      </c>
      <c r="I86" s="185" t="e">
        <f t="shared" si="14"/>
        <v>#REF!</v>
      </c>
      <c r="J86" s="185" t="e">
        <f t="shared" si="14"/>
        <v>#REF!</v>
      </c>
      <c r="K86" s="185" t="e">
        <f t="shared" si="14"/>
        <v>#REF!</v>
      </c>
      <c r="L86" s="186" t="e">
        <f t="shared" si="14"/>
        <v>#REF!</v>
      </c>
      <c r="M86" s="270" t="e">
        <f t="shared" si="18"/>
        <v>#REF!</v>
      </c>
      <c r="N86" s="271" t="e">
        <f t="shared" si="15"/>
        <v>#REF!</v>
      </c>
      <c r="O86" s="271" t="e">
        <f t="shared" si="15"/>
        <v>#REF!</v>
      </c>
      <c r="P86" s="271" t="e">
        <f t="shared" si="15"/>
        <v>#REF!</v>
      </c>
      <c r="Q86" s="272" t="e">
        <f t="shared" si="15"/>
        <v>#REF!</v>
      </c>
      <c r="R86" s="54"/>
      <c r="X86" s="317" t="str">
        <f t="shared" ref="X86:X95" si="21">BC81</f>
        <v>OVAL Colour BOTTOM RAIL</v>
      </c>
      <c r="Y86" s="310">
        <f>INT((((Y$85/1000*$AZ81)*$AV$1)))</f>
        <v>0</v>
      </c>
      <c r="Z86" s="310">
        <f t="shared" ref="Z86:AL86" si="22">INT((((Z$85/1000*$AZ80)*$AV$1)))</f>
        <v>0</v>
      </c>
      <c r="AA86" s="310">
        <f t="shared" si="22"/>
        <v>0</v>
      </c>
      <c r="AB86" s="310">
        <f t="shared" si="22"/>
        <v>0</v>
      </c>
      <c r="AC86" s="310">
        <f t="shared" si="22"/>
        <v>0</v>
      </c>
      <c r="AD86" s="310">
        <f t="shared" si="22"/>
        <v>0</v>
      </c>
      <c r="AE86" s="310">
        <f t="shared" si="22"/>
        <v>0</v>
      </c>
      <c r="AF86" s="310">
        <f t="shared" si="22"/>
        <v>0</v>
      </c>
      <c r="AG86" s="310">
        <f t="shared" si="22"/>
        <v>0</v>
      </c>
      <c r="AH86" s="310">
        <f t="shared" si="22"/>
        <v>0</v>
      </c>
      <c r="AI86" s="310">
        <f t="shared" si="22"/>
        <v>0</v>
      </c>
      <c r="AJ86" s="310">
        <f t="shared" si="22"/>
        <v>0</v>
      </c>
      <c r="AK86" s="310">
        <f t="shared" si="22"/>
        <v>0</v>
      </c>
      <c r="AL86" s="310">
        <f t="shared" si="22"/>
        <v>0</v>
      </c>
      <c r="AZ86" s="3">
        <f t="shared" si="20"/>
        <v>-0.33000000000000007</v>
      </c>
      <c r="BB86" s="1">
        <v>3.11</v>
      </c>
      <c r="BC86" t="s">
        <v>117</v>
      </c>
    </row>
    <row r="87" spans="1:67" ht="15" customHeight="1">
      <c r="B87" s="802"/>
      <c r="C87" s="184">
        <v>3200</v>
      </c>
      <c r="D87" s="185" t="e">
        <f t="shared" si="17"/>
        <v>#REF!</v>
      </c>
      <c r="E87" s="185" t="e">
        <f t="shared" si="14"/>
        <v>#REF!</v>
      </c>
      <c r="F87" s="185" t="e">
        <f t="shared" si="14"/>
        <v>#REF!</v>
      </c>
      <c r="G87" s="185" t="e">
        <f t="shared" si="14"/>
        <v>#REF!</v>
      </c>
      <c r="H87" s="185" t="e">
        <f t="shared" si="14"/>
        <v>#REF!</v>
      </c>
      <c r="I87" s="185" t="e">
        <f t="shared" si="14"/>
        <v>#REF!</v>
      </c>
      <c r="J87" s="185" t="e">
        <f t="shared" si="14"/>
        <v>#REF!</v>
      </c>
      <c r="K87" s="186" t="e">
        <f t="shared" si="14"/>
        <v>#REF!</v>
      </c>
      <c r="L87" s="186" t="e">
        <f t="shared" si="14"/>
        <v>#REF!</v>
      </c>
      <c r="M87" s="270" t="e">
        <f t="shared" si="18"/>
        <v>#REF!</v>
      </c>
      <c r="N87" s="271" t="e">
        <f t="shared" si="15"/>
        <v>#REF!</v>
      </c>
      <c r="O87" s="271" t="e">
        <f t="shared" si="15"/>
        <v>#REF!</v>
      </c>
      <c r="P87" s="271" t="e">
        <f t="shared" si="15"/>
        <v>#REF!</v>
      </c>
      <c r="Q87" s="272" t="e">
        <f t="shared" si="15"/>
        <v>#REF!</v>
      </c>
      <c r="X87" s="317" t="str">
        <f t="shared" si="21"/>
        <v>OVAL Anod BOTTOM RAIL</v>
      </c>
      <c r="Y87" s="310">
        <f>INT((((Y$85/1000*$AZ82)*$AV$1)))</f>
        <v>-1</v>
      </c>
      <c r="Z87" s="310">
        <f t="shared" ref="Z87:AL87" si="23">INT((((Z$85/1000*$AZ81)*$AV$1)))</f>
        <v>0</v>
      </c>
      <c r="AA87" s="310">
        <f t="shared" si="23"/>
        <v>0</v>
      </c>
      <c r="AB87" s="310">
        <f t="shared" si="23"/>
        <v>0</v>
      </c>
      <c r="AC87" s="310">
        <f t="shared" si="23"/>
        <v>0</v>
      </c>
      <c r="AD87" s="310">
        <f t="shared" si="23"/>
        <v>0</v>
      </c>
      <c r="AE87" s="310">
        <f t="shared" si="23"/>
        <v>0</v>
      </c>
      <c r="AF87" s="310">
        <f t="shared" si="23"/>
        <v>0</v>
      </c>
      <c r="AG87" s="310">
        <f t="shared" si="23"/>
        <v>0</v>
      </c>
      <c r="AH87" s="310">
        <f t="shared" si="23"/>
        <v>0</v>
      </c>
      <c r="AI87" s="310">
        <f t="shared" si="23"/>
        <v>0</v>
      </c>
      <c r="AJ87" s="310">
        <f t="shared" si="23"/>
        <v>0</v>
      </c>
      <c r="AK87" s="310">
        <f t="shared" si="23"/>
        <v>0</v>
      </c>
      <c r="AL87" s="310">
        <f t="shared" si="23"/>
        <v>0</v>
      </c>
      <c r="AZ87" s="3">
        <f t="shared" si="20"/>
        <v>0.18000000000000016</v>
      </c>
      <c r="BB87" s="1">
        <v>3.62</v>
      </c>
      <c r="BC87" t="s">
        <v>118</v>
      </c>
    </row>
    <row r="88" spans="1:67" ht="15" customHeight="1">
      <c r="B88" s="802"/>
      <c r="C88" s="184">
        <v>3400</v>
      </c>
      <c r="D88" s="185" t="e">
        <f t="shared" si="17"/>
        <v>#REF!</v>
      </c>
      <c r="E88" s="185" t="e">
        <f t="shared" si="14"/>
        <v>#REF!</v>
      </c>
      <c r="F88" s="185" t="e">
        <f t="shared" si="14"/>
        <v>#REF!</v>
      </c>
      <c r="G88" s="185" t="e">
        <f t="shared" si="14"/>
        <v>#REF!</v>
      </c>
      <c r="H88" s="185" t="e">
        <f t="shared" si="14"/>
        <v>#REF!</v>
      </c>
      <c r="I88" s="185" t="e">
        <f t="shared" si="14"/>
        <v>#REF!</v>
      </c>
      <c r="J88" s="185" t="e">
        <f t="shared" si="14"/>
        <v>#REF!</v>
      </c>
      <c r="K88" s="186" t="e">
        <f t="shared" si="14"/>
        <v>#REF!</v>
      </c>
      <c r="L88" s="186" t="e">
        <f t="shared" si="14"/>
        <v>#REF!</v>
      </c>
      <c r="M88" s="270" t="e">
        <f t="shared" si="18"/>
        <v>#REF!</v>
      </c>
      <c r="N88" s="271" t="e">
        <f t="shared" si="15"/>
        <v>#REF!</v>
      </c>
      <c r="O88" s="271" t="e">
        <f t="shared" si="15"/>
        <v>#REF!</v>
      </c>
      <c r="P88" s="271" t="e">
        <f t="shared" si="15"/>
        <v>#REF!</v>
      </c>
      <c r="Q88" s="272" t="e">
        <f t="shared" si="15"/>
        <v>#REF!</v>
      </c>
      <c r="X88" s="317" t="str">
        <f t="shared" si="21"/>
        <v>OVAL Bronze Pearl BOTTOM RAIL</v>
      </c>
      <c r="Y88" s="310">
        <f t="shared" ref="Y88:Y95" si="24">INT((((Y$85/1000*$AZ82)*$AV$1)))</f>
        <v>-1</v>
      </c>
      <c r="Z88" s="310">
        <f t="shared" ref="Z88:AL88" si="25">INT((((Z$85/1000*$AZ82)*$AV$1)))</f>
        <v>-1</v>
      </c>
      <c r="AA88" s="310">
        <f t="shared" si="25"/>
        <v>-1</v>
      </c>
      <c r="AB88" s="310">
        <f t="shared" si="25"/>
        <v>-1</v>
      </c>
      <c r="AC88" s="310">
        <f t="shared" si="25"/>
        <v>-1</v>
      </c>
      <c r="AD88" s="310">
        <f t="shared" si="25"/>
        <v>-1</v>
      </c>
      <c r="AE88" s="310">
        <f t="shared" si="25"/>
        <v>-1</v>
      </c>
      <c r="AF88" s="310">
        <f t="shared" si="25"/>
        <v>-1</v>
      </c>
      <c r="AG88" s="310">
        <f t="shared" si="25"/>
        <v>-1</v>
      </c>
      <c r="AH88" s="310">
        <f t="shared" si="25"/>
        <v>-1</v>
      </c>
      <c r="AI88" s="310">
        <f t="shared" si="25"/>
        <v>-2</v>
      </c>
      <c r="AJ88" s="310">
        <f t="shared" si="25"/>
        <v>-2</v>
      </c>
      <c r="AK88" s="310">
        <f t="shared" si="25"/>
        <v>-2</v>
      </c>
      <c r="AL88" s="310">
        <f t="shared" si="25"/>
        <v>-2</v>
      </c>
      <c r="AZ88" s="3">
        <f t="shared" si="20"/>
        <v>-0.12000000000000011</v>
      </c>
      <c r="BB88" s="1">
        <v>3.32</v>
      </c>
      <c r="BC88" t="s">
        <v>119</v>
      </c>
    </row>
    <row r="89" spans="1:67" ht="15" customHeight="1" thickBot="1">
      <c r="B89" s="802"/>
      <c r="C89" s="264">
        <v>3600</v>
      </c>
      <c r="D89" s="185" t="e">
        <f t="shared" si="17"/>
        <v>#REF!</v>
      </c>
      <c r="E89" s="185" t="e">
        <f t="shared" si="14"/>
        <v>#REF!</v>
      </c>
      <c r="F89" s="185" t="e">
        <f t="shared" si="14"/>
        <v>#REF!</v>
      </c>
      <c r="G89" s="185" t="e">
        <f t="shared" si="14"/>
        <v>#REF!</v>
      </c>
      <c r="H89" s="185" t="e">
        <f t="shared" si="14"/>
        <v>#REF!</v>
      </c>
      <c r="I89" s="185" t="e">
        <f t="shared" si="14"/>
        <v>#REF!</v>
      </c>
      <c r="J89" s="186" t="e">
        <f t="shared" si="14"/>
        <v>#REF!</v>
      </c>
      <c r="K89" s="186" t="e">
        <f t="shared" si="14"/>
        <v>#REF!</v>
      </c>
      <c r="L89" s="186" t="e">
        <f t="shared" si="14"/>
        <v>#REF!</v>
      </c>
      <c r="M89" s="297" t="e">
        <f t="shared" si="18"/>
        <v>#REF!</v>
      </c>
      <c r="N89" s="296" t="e">
        <f t="shared" si="15"/>
        <v>#REF!</v>
      </c>
      <c r="O89" s="296" t="e">
        <f t="shared" si="15"/>
        <v>#REF!</v>
      </c>
      <c r="P89" s="296" t="e">
        <f t="shared" si="15"/>
        <v>#REF!</v>
      </c>
      <c r="Q89" s="298" t="e">
        <f t="shared" si="15"/>
        <v>#REF!</v>
      </c>
      <c r="X89" s="317" t="str">
        <f t="shared" si="21"/>
        <v>OVAL Bright Silver BOTTOM RAIL</v>
      </c>
      <c r="Y89" s="310">
        <f t="shared" si="24"/>
        <v>0</v>
      </c>
      <c r="Z89" s="310">
        <f t="shared" ref="Z89:AL89" si="26">INT((((Z$85/1000*$AZ83)*$AV$1)))</f>
        <v>0</v>
      </c>
      <c r="AA89" s="310">
        <f t="shared" si="26"/>
        <v>0</v>
      </c>
      <c r="AB89" s="310">
        <f t="shared" si="26"/>
        <v>0</v>
      </c>
      <c r="AC89" s="310">
        <f t="shared" si="26"/>
        <v>1</v>
      </c>
      <c r="AD89" s="310">
        <f t="shared" si="26"/>
        <v>1</v>
      </c>
      <c r="AE89" s="310">
        <f t="shared" si="26"/>
        <v>1</v>
      </c>
      <c r="AF89" s="310">
        <f t="shared" si="26"/>
        <v>1</v>
      </c>
      <c r="AG89" s="310">
        <f t="shared" si="26"/>
        <v>1</v>
      </c>
      <c r="AH89" s="310">
        <f t="shared" si="26"/>
        <v>1</v>
      </c>
      <c r="AI89" s="310">
        <f t="shared" si="26"/>
        <v>1</v>
      </c>
      <c r="AJ89" s="310">
        <f t="shared" si="26"/>
        <v>2</v>
      </c>
      <c r="AK89" s="310">
        <f t="shared" si="26"/>
        <v>2</v>
      </c>
      <c r="AL89" s="310">
        <f t="shared" si="26"/>
        <v>2</v>
      </c>
      <c r="AZ89" s="3">
        <f t="shared" si="20"/>
        <v>4.7100000000000009</v>
      </c>
      <c r="BB89" s="1">
        <v>8.15</v>
      </c>
      <c r="BC89" t="s">
        <v>120</v>
      </c>
    </row>
    <row r="90" spans="1:67" ht="15" customHeight="1" thickTop="1">
      <c r="B90" s="802"/>
      <c r="C90" s="265">
        <v>3800</v>
      </c>
      <c r="D90" s="299" t="e">
        <f t="shared" ref="D90:L91" si="27">INT((((($F$7+$AP$2)+(D$22/1000*$F$13)+((D$22+100)*($C90+400)/1000000*$F$10))*$C$21+$F$5)*$C$20)+$AL$11)</f>
        <v>#REF!</v>
      </c>
      <c r="E90" s="299" t="e">
        <f t="shared" si="27"/>
        <v>#REF!</v>
      </c>
      <c r="F90" s="299" t="e">
        <f t="shared" si="27"/>
        <v>#REF!</v>
      </c>
      <c r="G90" s="299" t="e">
        <f t="shared" si="27"/>
        <v>#REF!</v>
      </c>
      <c r="H90" s="299" t="e">
        <f t="shared" si="27"/>
        <v>#REF!</v>
      </c>
      <c r="I90" s="299" t="e">
        <f t="shared" si="27"/>
        <v>#REF!</v>
      </c>
      <c r="J90" s="299" t="e">
        <f t="shared" si="27"/>
        <v>#REF!</v>
      </c>
      <c r="K90" s="299" t="e">
        <f t="shared" si="27"/>
        <v>#REF!</v>
      </c>
      <c r="L90" s="299" t="e">
        <f t="shared" si="27"/>
        <v>#REF!</v>
      </c>
      <c r="M90" s="294" t="e">
        <f>INT((((($F$7+$AP$2)+(M$22/1000*$F$14)+((M$22+100)*($C90+400)/1000000*$F$10))*$C$21+$F$5)*$C$20)+$AL$11)</f>
        <v>#REF!</v>
      </c>
      <c r="N90" s="294" t="e">
        <f t="shared" ref="N90:Q91" si="28">INT((((($F$7+$AP$2)+(N$22/1000*$F$14)+((N$22+100)*($C90+400)/1000000*$F$9))*$C$21+$F$5)*$C$20)+$AL$11)</f>
        <v>#REF!</v>
      </c>
      <c r="O90" s="294" t="e">
        <f t="shared" si="28"/>
        <v>#REF!</v>
      </c>
      <c r="P90" s="294" t="e">
        <f t="shared" si="28"/>
        <v>#REF!</v>
      </c>
      <c r="Q90" s="294" t="e">
        <f t="shared" si="28"/>
        <v>#REF!</v>
      </c>
      <c r="X90" s="317" t="str">
        <f t="shared" si="21"/>
        <v>FLAT Colour BOTTOM RAIL</v>
      </c>
      <c r="Y90" s="310">
        <f t="shared" si="24"/>
        <v>1</v>
      </c>
      <c r="Z90" s="310">
        <f t="shared" ref="Z90:AL90" si="29">INT((((Z$85/1000*$AZ84)*$AV$1)))</f>
        <v>2</v>
      </c>
      <c r="AA90" s="310">
        <f t="shared" si="29"/>
        <v>2</v>
      </c>
      <c r="AB90" s="310">
        <f t="shared" si="29"/>
        <v>3</v>
      </c>
      <c r="AC90" s="310">
        <f t="shared" si="29"/>
        <v>3</v>
      </c>
      <c r="AD90" s="310">
        <f t="shared" si="29"/>
        <v>4</v>
      </c>
      <c r="AE90" s="310">
        <f t="shared" si="29"/>
        <v>4</v>
      </c>
      <c r="AF90" s="310">
        <f t="shared" si="29"/>
        <v>5</v>
      </c>
      <c r="AG90" s="310">
        <f t="shared" si="29"/>
        <v>5</v>
      </c>
      <c r="AH90" s="310">
        <f t="shared" si="29"/>
        <v>6</v>
      </c>
      <c r="AI90" s="310">
        <f t="shared" si="29"/>
        <v>6</v>
      </c>
      <c r="AJ90" s="310">
        <f t="shared" si="29"/>
        <v>7</v>
      </c>
      <c r="AK90" s="310">
        <f t="shared" si="29"/>
        <v>7</v>
      </c>
      <c r="AL90" s="310">
        <f t="shared" si="29"/>
        <v>8</v>
      </c>
      <c r="AZ90" s="3">
        <f t="shared" si="20"/>
        <v>3.3800000000000003</v>
      </c>
      <c r="BB90" s="1">
        <v>6.82</v>
      </c>
      <c r="BC90" t="s">
        <v>121</v>
      </c>
    </row>
    <row r="91" spans="1:67" ht="15" customHeight="1" thickBot="1">
      <c r="B91" s="802"/>
      <c r="C91" s="266">
        <v>4000</v>
      </c>
      <c r="D91" s="300" t="e">
        <f t="shared" si="27"/>
        <v>#REF!</v>
      </c>
      <c r="E91" s="300" t="e">
        <f t="shared" si="27"/>
        <v>#REF!</v>
      </c>
      <c r="F91" s="300" t="e">
        <f t="shared" si="27"/>
        <v>#REF!</v>
      </c>
      <c r="G91" s="300" t="e">
        <f t="shared" si="27"/>
        <v>#REF!</v>
      </c>
      <c r="H91" s="300" t="e">
        <f t="shared" si="27"/>
        <v>#REF!</v>
      </c>
      <c r="I91" s="300" t="e">
        <f t="shared" si="27"/>
        <v>#REF!</v>
      </c>
      <c r="J91" s="300" t="e">
        <f t="shared" si="27"/>
        <v>#REF!</v>
      </c>
      <c r="K91" s="300" t="e">
        <f t="shared" si="27"/>
        <v>#REF!</v>
      </c>
      <c r="L91" s="300" t="e">
        <f t="shared" si="27"/>
        <v>#REF!</v>
      </c>
      <c r="M91" s="271" t="e">
        <f>INT((((($F$7+$AP$2)+(M$22/1000*$F$14)+((M$22+100)*($C91+400)/1000000*$F$10))*$C$21+$F$5)*$C$20)+$AL$11)</f>
        <v>#REF!</v>
      </c>
      <c r="N91" s="271" t="e">
        <f t="shared" si="28"/>
        <v>#REF!</v>
      </c>
      <c r="O91" s="271" t="e">
        <f t="shared" si="28"/>
        <v>#REF!</v>
      </c>
      <c r="P91" s="271" t="e">
        <f t="shared" si="28"/>
        <v>#REF!</v>
      </c>
      <c r="Q91" s="271" t="e">
        <f t="shared" si="28"/>
        <v>#REF!</v>
      </c>
      <c r="X91" s="317" t="str">
        <f t="shared" si="21"/>
        <v>FLAT Anod BOTTOM RAIL</v>
      </c>
      <c r="Y91" s="310">
        <f t="shared" si="24"/>
        <v>0</v>
      </c>
      <c r="Z91" s="310">
        <f t="shared" ref="Z91:AL91" si="30">INT((((Z$85/1000*$AZ85)*$AV$1)))</f>
        <v>0</v>
      </c>
      <c r="AA91" s="310">
        <f t="shared" si="30"/>
        <v>0</v>
      </c>
      <c r="AB91" s="310">
        <f t="shared" si="30"/>
        <v>0</v>
      </c>
      <c r="AC91" s="310">
        <f t="shared" si="30"/>
        <v>0</v>
      </c>
      <c r="AD91" s="310">
        <f t="shared" si="30"/>
        <v>0</v>
      </c>
      <c r="AE91" s="310">
        <f t="shared" si="30"/>
        <v>0</v>
      </c>
      <c r="AF91" s="310">
        <f t="shared" si="30"/>
        <v>0</v>
      </c>
      <c r="AG91" s="310">
        <f t="shared" si="30"/>
        <v>0</v>
      </c>
      <c r="AH91" s="310">
        <f t="shared" si="30"/>
        <v>0</v>
      </c>
      <c r="AI91" s="310">
        <f t="shared" si="30"/>
        <v>0</v>
      </c>
      <c r="AJ91" s="310">
        <f t="shared" si="30"/>
        <v>0</v>
      </c>
      <c r="AK91" s="310">
        <f t="shared" si="30"/>
        <v>0</v>
      </c>
      <c r="AL91" s="310">
        <f t="shared" si="30"/>
        <v>0</v>
      </c>
    </row>
    <row r="92" spans="1:67" ht="30" customHeight="1" thickBot="1">
      <c r="B92" s="79"/>
      <c r="C92" s="805" t="s">
        <v>71</v>
      </c>
      <c r="D92" s="806"/>
      <c r="E92" s="806"/>
      <c r="F92" s="806"/>
      <c r="G92" s="806"/>
      <c r="H92" s="807"/>
      <c r="I92" s="817" t="s">
        <v>90</v>
      </c>
      <c r="J92" s="818"/>
      <c r="K92" s="818"/>
      <c r="L92" s="819"/>
      <c r="M92" s="811" t="s">
        <v>91</v>
      </c>
      <c r="N92" s="812"/>
      <c r="O92" s="812"/>
      <c r="P92" s="812"/>
      <c r="Q92" s="813"/>
      <c r="X92" s="317" t="str">
        <f t="shared" si="21"/>
        <v>ROUND Colour BOTTOM RAIL</v>
      </c>
      <c r="Y92" s="310">
        <f t="shared" si="24"/>
        <v>-1</v>
      </c>
      <c r="Z92" s="310">
        <f t="shared" ref="Z92:AL92" si="31">INT((((Z$85/1000*$AZ86)*$AV$1)))</f>
        <v>-1</v>
      </c>
      <c r="AA92" s="310">
        <f t="shared" si="31"/>
        <v>-1</v>
      </c>
      <c r="AB92" s="310">
        <f t="shared" si="31"/>
        <v>-1</v>
      </c>
      <c r="AC92" s="310">
        <f t="shared" si="31"/>
        <v>-1</v>
      </c>
      <c r="AD92" s="310">
        <f t="shared" si="31"/>
        <v>-1</v>
      </c>
      <c r="AE92" s="310">
        <f t="shared" si="31"/>
        <v>-2</v>
      </c>
      <c r="AF92" s="310">
        <f t="shared" si="31"/>
        <v>-2</v>
      </c>
      <c r="AG92" s="310">
        <f t="shared" si="31"/>
        <v>-2</v>
      </c>
      <c r="AH92" s="310">
        <f t="shared" si="31"/>
        <v>-2</v>
      </c>
      <c r="AI92" s="310">
        <f t="shared" si="31"/>
        <v>-2</v>
      </c>
      <c r="AJ92" s="310">
        <f t="shared" si="31"/>
        <v>-2</v>
      </c>
      <c r="AK92" s="310">
        <f t="shared" si="31"/>
        <v>-2</v>
      </c>
      <c r="AL92" s="310">
        <f t="shared" si="31"/>
        <v>-2</v>
      </c>
    </row>
    <row r="93" spans="1:67" ht="15" customHeight="1" thickTop="1">
      <c r="C93" s="1"/>
      <c r="X93" s="317" t="str">
        <f t="shared" si="21"/>
        <v>ROUND Anod BOTTOM RAIL</v>
      </c>
      <c r="Y93" s="310">
        <f t="shared" si="24"/>
        <v>0</v>
      </c>
      <c r="Z93" s="310">
        <f t="shared" ref="Z93:AL93" si="32">INT((((Z$85/1000*$AZ87)*$AV$1)))</f>
        <v>0</v>
      </c>
      <c r="AA93" s="310">
        <f t="shared" si="32"/>
        <v>0</v>
      </c>
      <c r="AB93" s="310">
        <f t="shared" si="32"/>
        <v>0</v>
      </c>
      <c r="AC93" s="310">
        <f t="shared" si="32"/>
        <v>0</v>
      </c>
      <c r="AD93" s="310">
        <f t="shared" si="32"/>
        <v>0</v>
      </c>
      <c r="AE93" s="310">
        <f t="shared" si="32"/>
        <v>0</v>
      </c>
      <c r="AF93" s="310">
        <f t="shared" si="32"/>
        <v>0</v>
      </c>
      <c r="AG93" s="310">
        <f t="shared" si="32"/>
        <v>0</v>
      </c>
      <c r="AH93" s="310">
        <f t="shared" si="32"/>
        <v>0</v>
      </c>
      <c r="AI93" s="310">
        <f t="shared" si="32"/>
        <v>0</v>
      </c>
      <c r="AJ93" s="310">
        <f t="shared" si="32"/>
        <v>0</v>
      </c>
      <c r="AK93" s="310">
        <f t="shared" si="32"/>
        <v>0</v>
      </c>
      <c r="AL93" s="310">
        <f t="shared" si="32"/>
        <v>1</v>
      </c>
    </row>
    <row r="94" spans="1:67" ht="13.5">
      <c r="X94" s="317" t="str">
        <f t="shared" si="21"/>
        <v>F4115 Colour FLAT HEAVY DUTY BOTTOM RAIL</v>
      </c>
      <c r="Y94" s="310">
        <f t="shared" si="24"/>
        <v>-1</v>
      </c>
      <c r="Z94" s="310">
        <f t="shared" ref="Z94:AL94" si="33">INT((((Z$85/1000*$AZ88)*$AV$1)))</f>
        <v>-1</v>
      </c>
      <c r="AA94" s="310">
        <f t="shared" si="33"/>
        <v>-1</v>
      </c>
      <c r="AB94" s="310">
        <f t="shared" si="33"/>
        <v>-1</v>
      </c>
      <c r="AC94" s="310">
        <f t="shared" si="33"/>
        <v>-1</v>
      </c>
      <c r="AD94" s="310">
        <f t="shared" si="33"/>
        <v>-1</v>
      </c>
      <c r="AE94" s="310">
        <f t="shared" si="33"/>
        <v>-1</v>
      </c>
      <c r="AF94" s="310">
        <f t="shared" si="33"/>
        <v>-1</v>
      </c>
      <c r="AG94" s="310">
        <f t="shared" si="33"/>
        <v>-1</v>
      </c>
      <c r="AH94" s="310">
        <f t="shared" si="33"/>
        <v>-1</v>
      </c>
      <c r="AI94" s="310">
        <f t="shared" si="33"/>
        <v>-1</v>
      </c>
      <c r="AJ94" s="310">
        <f t="shared" si="33"/>
        <v>-1</v>
      </c>
      <c r="AK94" s="310">
        <f t="shared" si="33"/>
        <v>-1</v>
      </c>
      <c r="AL94" s="310">
        <f t="shared" si="33"/>
        <v>-1</v>
      </c>
    </row>
    <row r="95" spans="1:67" ht="16.5">
      <c r="B95" s="52"/>
      <c r="C95" s="53"/>
      <c r="D95" s="803" t="s">
        <v>49</v>
      </c>
      <c r="E95" s="803"/>
      <c r="F95" s="803"/>
      <c r="G95" s="803"/>
      <c r="H95" s="803"/>
      <c r="I95" s="803"/>
      <c r="J95" s="803"/>
      <c r="K95" s="803"/>
      <c r="L95" s="803"/>
      <c r="M95" s="803"/>
      <c r="N95" s="803"/>
      <c r="O95" s="803"/>
      <c r="P95" s="803"/>
      <c r="Q95" s="803"/>
      <c r="X95" s="317" t="str">
        <f t="shared" si="21"/>
        <v>F4115 Anod FLAT HEAVY DUTY BOTTOM RAIL</v>
      </c>
      <c r="Y95" s="310">
        <f t="shared" si="24"/>
        <v>5</v>
      </c>
      <c r="Z95" s="310">
        <f t="shared" ref="Z95:AL95" si="34">INT((((Z$85/1000*$AZ89)*$AV$1)))</f>
        <v>6</v>
      </c>
      <c r="AA95" s="310">
        <f t="shared" si="34"/>
        <v>8</v>
      </c>
      <c r="AB95" s="310">
        <f t="shared" si="34"/>
        <v>10</v>
      </c>
      <c r="AC95" s="310">
        <f t="shared" si="34"/>
        <v>11</v>
      </c>
      <c r="AD95" s="310">
        <f t="shared" si="34"/>
        <v>13</v>
      </c>
      <c r="AE95" s="310">
        <f t="shared" si="34"/>
        <v>15</v>
      </c>
      <c r="AF95" s="310">
        <f t="shared" si="34"/>
        <v>16</v>
      </c>
      <c r="AG95" s="310">
        <f t="shared" si="34"/>
        <v>18</v>
      </c>
      <c r="AH95" s="310">
        <f t="shared" si="34"/>
        <v>20</v>
      </c>
      <c r="AI95" s="310">
        <f t="shared" si="34"/>
        <v>22</v>
      </c>
      <c r="AJ95" s="310">
        <f t="shared" si="34"/>
        <v>23</v>
      </c>
      <c r="AK95" s="310">
        <f t="shared" si="34"/>
        <v>25</v>
      </c>
      <c r="AL95" s="310">
        <f t="shared" si="34"/>
        <v>27</v>
      </c>
    </row>
    <row r="96" spans="1:67" ht="16.5">
      <c r="B96" s="52" t="s">
        <v>78</v>
      </c>
      <c r="C96" s="53"/>
      <c r="D96" s="804" t="s">
        <v>79</v>
      </c>
      <c r="E96" s="804"/>
      <c r="F96" s="804"/>
      <c r="G96" s="804"/>
      <c r="H96" s="804"/>
      <c r="I96" s="804"/>
      <c r="J96" s="804"/>
      <c r="K96" s="804"/>
      <c r="L96" s="804"/>
      <c r="M96" s="804"/>
      <c r="N96" s="804"/>
      <c r="O96" s="804"/>
      <c r="P96" s="804"/>
      <c r="Q96" s="804"/>
      <c r="Y96" s="54"/>
      <c r="Z96" s="98"/>
      <c r="AA96" s="98"/>
      <c r="AB96" s="54"/>
      <c r="BO96" s="54"/>
    </row>
    <row r="97" spans="2:67" ht="17.25" thickBot="1">
      <c r="B97" s="54"/>
      <c r="C97" s="55"/>
      <c r="D97" s="189">
        <v>600</v>
      </c>
      <c r="E97" s="189">
        <v>800</v>
      </c>
      <c r="F97" s="189">
        <v>1000</v>
      </c>
      <c r="G97" s="189">
        <v>1200</v>
      </c>
      <c r="H97" s="189">
        <v>1400</v>
      </c>
      <c r="I97" s="189">
        <v>1600</v>
      </c>
      <c r="J97" s="189">
        <v>1800</v>
      </c>
      <c r="K97" s="189">
        <v>2000</v>
      </c>
      <c r="L97" s="189">
        <v>2200</v>
      </c>
      <c r="M97" s="262">
        <v>2400</v>
      </c>
      <c r="N97" s="262">
        <v>2600</v>
      </c>
      <c r="O97" s="262">
        <v>2800</v>
      </c>
      <c r="P97" s="262">
        <v>3000</v>
      </c>
      <c r="Q97" s="263">
        <v>3200</v>
      </c>
      <c r="Y97" s="54"/>
      <c r="Z97" s="98"/>
      <c r="AA97" s="98"/>
      <c r="AB97" s="54"/>
      <c r="BO97" s="54"/>
    </row>
    <row r="98" spans="2:67" ht="16.5">
      <c r="B98" s="802" t="s">
        <v>82</v>
      </c>
      <c r="C98" s="184">
        <v>600</v>
      </c>
      <c r="D98" s="185" t="e">
        <f>INT(((($F$7+$AP$2)+(D$22/1000*$F$13)+((D$22+100)*($C98+400)/1000000*$F$11))*$C$21+$F$5)*$C$20)</f>
        <v>#REF!</v>
      </c>
      <c r="E98" s="185" t="e">
        <f t="shared" ref="E98:L113" si="35">INT(((($F$7+$AP$2)+(E$22/1000*$F$13)+((E$22+100)*($C98+400)/1000000*$F$11))*$C$21+$F$5)*$C$20)</f>
        <v>#REF!</v>
      </c>
      <c r="F98" s="185" t="e">
        <f t="shared" si="35"/>
        <v>#REF!</v>
      </c>
      <c r="G98" s="185" t="e">
        <f t="shared" si="35"/>
        <v>#REF!</v>
      </c>
      <c r="H98" s="185" t="e">
        <f t="shared" si="35"/>
        <v>#REF!</v>
      </c>
      <c r="I98" s="185" t="e">
        <f t="shared" si="35"/>
        <v>#REF!</v>
      </c>
      <c r="J98" s="185" t="e">
        <f t="shared" si="35"/>
        <v>#REF!</v>
      </c>
      <c r="K98" s="185" t="e">
        <f t="shared" si="35"/>
        <v>#REF!</v>
      </c>
      <c r="L98" s="185" t="e">
        <f t="shared" si="35"/>
        <v>#REF!</v>
      </c>
      <c r="M98" s="267" t="e">
        <f>INT(((($F$7+$AP$2)+(M$22/1000*$F$14)+((M$22+100)*($C98+400)/1000000*$F$11))*$C$21+$F$5)*$C$20)</f>
        <v>#REF!</v>
      </c>
      <c r="N98" s="268" t="e">
        <f t="shared" ref="N98:Q113" si="36">INT(((($F$7+$AP$2)+(N$22/1000*$F$14)+((N$22+100)*($C98+400)/1000000*$F$11))*$C$21+$F$5)*$C$20)</f>
        <v>#REF!</v>
      </c>
      <c r="O98" s="268" t="e">
        <f t="shared" si="36"/>
        <v>#REF!</v>
      </c>
      <c r="P98" s="268" t="e">
        <f t="shared" si="36"/>
        <v>#REF!</v>
      </c>
      <c r="Q98" s="269" t="e">
        <f t="shared" si="36"/>
        <v>#REF!</v>
      </c>
      <c r="Y98" s="54"/>
      <c r="Z98"/>
      <c r="AA98"/>
      <c r="AB98" s="54"/>
      <c r="BO98" s="54"/>
    </row>
    <row r="99" spans="2:67" ht="16.5">
      <c r="B99" s="802"/>
      <c r="C99" s="184">
        <v>800</v>
      </c>
      <c r="D99" s="185" t="e">
        <f t="shared" ref="D99:D113" si="37">INT(((($F$7+$AP$2)+(D$22/1000*$F$13)+((D$22+100)*($C99+400)/1000000*$F$11))*$C$21+$F$5)*$C$20)</f>
        <v>#REF!</v>
      </c>
      <c r="E99" s="185" t="e">
        <f t="shared" si="35"/>
        <v>#REF!</v>
      </c>
      <c r="F99" s="185" t="e">
        <f t="shared" si="35"/>
        <v>#REF!</v>
      </c>
      <c r="G99" s="185" t="e">
        <f t="shared" si="35"/>
        <v>#REF!</v>
      </c>
      <c r="H99" s="185" t="e">
        <f t="shared" si="35"/>
        <v>#REF!</v>
      </c>
      <c r="I99" s="185" t="e">
        <f t="shared" si="35"/>
        <v>#REF!</v>
      </c>
      <c r="J99" s="185" t="e">
        <f t="shared" si="35"/>
        <v>#REF!</v>
      </c>
      <c r="K99" s="185" t="e">
        <f t="shared" si="35"/>
        <v>#REF!</v>
      </c>
      <c r="L99" s="185" t="e">
        <f t="shared" si="35"/>
        <v>#REF!</v>
      </c>
      <c r="M99" s="270" t="e">
        <f t="shared" ref="M99:M113" si="38">INT(((($F$7+$AP$2)+(M$22/1000*$F$14)+((M$22+100)*($C99+400)/1000000*$F$11))*$C$21+$F$5)*$C$20)</f>
        <v>#REF!</v>
      </c>
      <c r="N99" s="271" t="e">
        <f t="shared" si="36"/>
        <v>#REF!</v>
      </c>
      <c r="O99" s="271" t="e">
        <f t="shared" si="36"/>
        <v>#REF!</v>
      </c>
      <c r="P99" s="271" t="e">
        <f t="shared" si="36"/>
        <v>#REF!</v>
      </c>
      <c r="Q99" s="272" t="e">
        <f t="shared" si="36"/>
        <v>#REF!</v>
      </c>
      <c r="Y99" s="54"/>
      <c r="Z99"/>
      <c r="AA99"/>
      <c r="AB99" s="54"/>
      <c r="BO99" s="54"/>
    </row>
    <row r="100" spans="2:67" ht="16.5">
      <c r="B100" s="802"/>
      <c r="C100" s="184">
        <v>1000</v>
      </c>
      <c r="D100" s="185" t="e">
        <f t="shared" si="37"/>
        <v>#REF!</v>
      </c>
      <c r="E100" s="185" t="e">
        <f t="shared" si="35"/>
        <v>#REF!</v>
      </c>
      <c r="F100" s="185" t="e">
        <f t="shared" si="35"/>
        <v>#REF!</v>
      </c>
      <c r="G100" s="185" t="e">
        <f t="shared" si="35"/>
        <v>#REF!</v>
      </c>
      <c r="H100" s="185" t="e">
        <f t="shared" si="35"/>
        <v>#REF!</v>
      </c>
      <c r="I100" s="185" t="e">
        <f t="shared" si="35"/>
        <v>#REF!</v>
      </c>
      <c r="J100" s="185" t="e">
        <f t="shared" si="35"/>
        <v>#REF!</v>
      </c>
      <c r="K100" s="185" t="e">
        <f t="shared" si="35"/>
        <v>#REF!</v>
      </c>
      <c r="L100" s="185" t="e">
        <f t="shared" si="35"/>
        <v>#REF!</v>
      </c>
      <c r="M100" s="270" t="e">
        <f t="shared" si="38"/>
        <v>#REF!</v>
      </c>
      <c r="N100" s="271" t="e">
        <f t="shared" si="36"/>
        <v>#REF!</v>
      </c>
      <c r="O100" s="271" t="e">
        <f t="shared" si="36"/>
        <v>#REF!</v>
      </c>
      <c r="P100" s="271" t="e">
        <f t="shared" si="36"/>
        <v>#REF!</v>
      </c>
      <c r="Q100" s="272" t="e">
        <f t="shared" si="36"/>
        <v>#REF!</v>
      </c>
      <c r="Y100" s="54"/>
      <c r="Z100"/>
      <c r="AA100"/>
      <c r="AB100" s="54"/>
      <c r="BO100" s="54"/>
    </row>
    <row r="101" spans="2:67" ht="16.5">
      <c r="B101" s="802"/>
      <c r="C101" s="184">
        <v>1200</v>
      </c>
      <c r="D101" s="185" t="e">
        <f t="shared" si="37"/>
        <v>#REF!</v>
      </c>
      <c r="E101" s="185" t="e">
        <f t="shared" si="35"/>
        <v>#REF!</v>
      </c>
      <c r="F101" s="185" t="e">
        <f t="shared" si="35"/>
        <v>#REF!</v>
      </c>
      <c r="G101" s="185" t="e">
        <f t="shared" si="35"/>
        <v>#REF!</v>
      </c>
      <c r="H101" s="185" t="e">
        <f t="shared" si="35"/>
        <v>#REF!</v>
      </c>
      <c r="I101" s="185" t="e">
        <f t="shared" si="35"/>
        <v>#REF!</v>
      </c>
      <c r="J101" s="185" t="e">
        <f t="shared" si="35"/>
        <v>#REF!</v>
      </c>
      <c r="K101" s="185" t="e">
        <f t="shared" si="35"/>
        <v>#REF!</v>
      </c>
      <c r="L101" s="185" t="e">
        <f t="shared" si="35"/>
        <v>#REF!</v>
      </c>
      <c r="M101" s="270" t="e">
        <f t="shared" si="38"/>
        <v>#REF!</v>
      </c>
      <c r="N101" s="271" t="e">
        <f t="shared" si="36"/>
        <v>#REF!</v>
      </c>
      <c r="O101" s="271" t="e">
        <f t="shared" si="36"/>
        <v>#REF!</v>
      </c>
      <c r="P101" s="271" t="e">
        <f t="shared" si="36"/>
        <v>#REF!</v>
      </c>
      <c r="Q101" s="272" t="e">
        <f t="shared" si="36"/>
        <v>#REF!</v>
      </c>
      <c r="Y101" s="54"/>
      <c r="Z101"/>
      <c r="AA101"/>
      <c r="AB101" s="54"/>
      <c r="BO101" s="54"/>
    </row>
    <row r="102" spans="2:67" ht="16.5">
      <c r="B102" s="802"/>
      <c r="C102" s="184">
        <v>1400</v>
      </c>
      <c r="D102" s="185" t="e">
        <f t="shared" si="37"/>
        <v>#REF!</v>
      </c>
      <c r="E102" s="185" t="e">
        <f t="shared" si="35"/>
        <v>#REF!</v>
      </c>
      <c r="F102" s="185" t="e">
        <f t="shared" si="35"/>
        <v>#REF!</v>
      </c>
      <c r="G102" s="185" t="e">
        <f t="shared" si="35"/>
        <v>#REF!</v>
      </c>
      <c r="H102" s="185" t="e">
        <f t="shared" si="35"/>
        <v>#REF!</v>
      </c>
      <c r="I102" s="185" t="e">
        <f t="shared" si="35"/>
        <v>#REF!</v>
      </c>
      <c r="J102" s="185" t="e">
        <f t="shared" si="35"/>
        <v>#REF!</v>
      </c>
      <c r="K102" s="185" t="e">
        <f t="shared" si="35"/>
        <v>#REF!</v>
      </c>
      <c r="L102" s="185" t="e">
        <f t="shared" si="35"/>
        <v>#REF!</v>
      </c>
      <c r="M102" s="270" t="e">
        <f t="shared" si="38"/>
        <v>#REF!</v>
      </c>
      <c r="N102" s="271" t="e">
        <f t="shared" si="36"/>
        <v>#REF!</v>
      </c>
      <c r="O102" s="271" t="e">
        <f t="shared" si="36"/>
        <v>#REF!</v>
      </c>
      <c r="P102" s="271" t="e">
        <f t="shared" si="36"/>
        <v>#REF!</v>
      </c>
      <c r="Q102" s="272" t="e">
        <f t="shared" si="36"/>
        <v>#REF!</v>
      </c>
      <c r="Y102" s="54"/>
      <c r="Z102"/>
      <c r="AA102"/>
      <c r="AB102" s="54"/>
      <c r="BO102" s="54"/>
    </row>
    <row r="103" spans="2:67" ht="16.5">
      <c r="B103" s="802"/>
      <c r="C103" s="184">
        <v>1600</v>
      </c>
      <c r="D103" s="185" t="e">
        <f t="shared" si="37"/>
        <v>#REF!</v>
      </c>
      <c r="E103" s="185" t="e">
        <f t="shared" si="35"/>
        <v>#REF!</v>
      </c>
      <c r="F103" s="185" t="e">
        <f t="shared" si="35"/>
        <v>#REF!</v>
      </c>
      <c r="G103" s="185" t="e">
        <f t="shared" si="35"/>
        <v>#REF!</v>
      </c>
      <c r="H103" s="185" t="e">
        <f t="shared" si="35"/>
        <v>#REF!</v>
      </c>
      <c r="I103" s="185" t="e">
        <f t="shared" si="35"/>
        <v>#REF!</v>
      </c>
      <c r="J103" s="185" t="e">
        <f t="shared" si="35"/>
        <v>#REF!</v>
      </c>
      <c r="K103" s="185" t="e">
        <f t="shared" si="35"/>
        <v>#REF!</v>
      </c>
      <c r="L103" s="185" t="e">
        <f t="shared" si="35"/>
        <v>#REF!</v>
      </c>
      <c r="M103" s="270" t="e">
        <f t="shared" si="38"/>
        <v>#REF!</v>
      </c>
      <c r="N103" s="271" t="e">
        <f t="shared" si="36"/>
        <v>#REF!</v>
      </c>
      <c r="O103" s="271" t="e">
        <f t="shared" si="36"/>
        <v>#REF!</v>
      </c>
      <c r="P103" s="271" t="e">
        <f t="shared" si="36"/>
        <v>#REF!</v>
      </c>
      <c r="Q103" s="272" t="e">
        <f t="shared" si="36"/>
        <v>#REF!</v>
      </c>
      <c r="Y103" s="54"/>
      <c r="Z103"/>
      <c r="AA103"/>
      <c r="AB103" s="54"/>
      <c r="BO103" s="54"/>
    </row>
    <row r="104" spans="2:67" ht="16.5">
      <c r="B104" s="802"/>
      <c r="C104" s="184">
        <v>1800</v>
      </c>
      <c r="D104" s="185" t="e">
        <f t="shared" si="37"/>
        <v>#REF!</v>
      </c>
      <c r="E104" s="185" t="e">
        <f t="shared" si="35"/>
        <v>#REF!</v>
      </c>
      <c r="F104" s="185" t="e">
        <f t="shared" si="35"/>
        <v>#REF!</v>
      </c>
      <c r="G104" s="185" t="e">
        <f t="shared" si="35"/>
        <v>#REF!</v>
      </c>
      <c r="H104" s="185" t="e">
        <f t="shared" si="35"/>
        <v>#REF!</v>
      </c>
      <c r="I104" s="185" t="e">
        <f t="shared" si="35"/>
        <v>#REF!</v>
      </c>
      <c r="J104" s="185" t="e">
        <f t="shared" si="35"/>
        <v>#REF!</v>
      </c>
      <c r="K104" s="185" t="e">
        <f t="shared" si="35"/>
        <v>#REF!</v>
      </c>
      <c r="L104" s="185" t="e">
        <f t="shared" si="35"/>
        <v>#REF!</v>
      </c>
      <c r="M104" s="270" t="e">
        <f t="shared" si="38"/>
        <v>#REF!</v>
      </c>
      <c r="N104" s="271" t="e">
        <f t="shared" si="36"/>
        <v>#REF!</v>
      </c>
      <c r="O104" s="271" t="e">
        <f t="shared" si="36"/>
        <v>#REF!</v>
      </c>
      <c r="P104" s="271" t="e">
        <f t="shared" si="36"/>
        <v>#REF!</v>
      </c>
      <c r="Q104" s="272" t="e">
        <f t="shared" si="36"/>
        <v>#REF!</v>
      </c>
      <c r="Y104" s="54"/>
      <c r="Z104"/>
      <c r="AA104"/>
      <c r="AB104" s="54"/>
      <c r="BO104" s="54"/>
    </row>
    <row r="105" spans="2:67" ht="16.5">
      <c r="B105" s="802"/>
      <c r="C105" s="184">
        <v>2000</v>
      </c>
      <c r="D105" s="185" t="e">
        <f t="shared" si="37"/>
        <v>#REF!</v>
      </c>
      <c r="E105" s="185" t="e">
        <f t="shared" si="35"/>
        <v>#REF!</v>
      </c>
      <c r="F105" s="185" t="e">
        <f t="shared" si="35"/>
        <v>#REF!</v>
      </c>
      <c r="G105" s="185" t="e">
        <f t="shared" si="35"/>
        <v>#REF!</v>
      </c>
      <c r="H105" s="185" t="e">
        <f t="shared" si="35"/>
        <v>#REF!</v>
      </c>
      <c r="I105" s="185" t="e">
        <f t="shared" si="35"/>
        <v>#REF!</v>
      </c>
      <c r="J105" s="185" t="e">
        <f t="shared" si="35"/>
        <v>#REF!</v>
      </c>
      <c r="K105" s="185" t="e">
        <f t="shared" si="35"/>
        <v>#REF!</v>
      </c>
      <c r="L105" s="185" t="e">
        <f t="shared" si="35"/>
        <v>#REF!</v>
      </c>
      <c r="M105" s="270" t="e">
        <f t="shared" si="38"/>
        <v>#REF!</v>
      </c>
      <c r="N105" s="271" t="e">
        <f t="shared" si="36"/>
        <v>#REF!</v>
      </c>
      <c r="O105" s="271" t="e">
        <f t="shared" si="36"/>
        <v>#REF!</v>
      </c>
      <c r="P105" s="271" t="e">
        <f t="shared" si="36"/>
        <v>#REF!</v>
      </c>
      <c r="Q105" s="272" t="e">
        <f t="shared" si="36"/>
        <v>#REF!</v>
      </c>
      <c r="AB105" s="54"/>
    </row>
    <row r="106" spans="2:67" ht="16.5">
      <c r="B106" s="802"/>
      <c r="C106" s="184">
        <v>2200</v>
      </c>
      <c r="D106" s="185" t="e">
        <f t="shared" si="37"/>
        <v>#REF!</v>
      </c>
      <c r="E106" s="185" t="e">
        <f t="shared" si="35"/>
        <v>#REF!</v>
      </c>
      <c r="F106" s="185" t="e">
        <f t="shared" si="35"/>
        <v>#REF!</v>
      </c>
      <c r="G106" s="185" t="e">
        <f t="shared" si="35"/>
        <v>#REF!</v>
      </c>
      <c r="H106" s="185" t="e">
        <f t="shared" si="35"/>
        <v>#REF!</v>
      </c>
      <c r="I106" s="185" t="e">
        <f t="shared" si="35"/>
        <v>#REF!</v>
      </c>
      <c r="J106" s="185" t="e">
        <f t="shared" si="35"/>
        <v>#REF!</v>
      </c>
      <c r="K106" s="185" t="e">
        <f t="shared" si="35"/>
        <v>#REF!</v>
      </c>
      <c r="L106" s="185" t="e">
        <f t="shared" si="35"/>
        <v>#REF!</v>
      </c>
      <c r="M106" s="270" t="e">
        <f t="shared" si="38"/>
        <v>#REF!</v>
      </c>
      <c r="N106" s="271" t="e">
        <f t="shared" si="36"/>
        <v>#REF!</v>
      </c>
      <c r="O106" s="271" t="e">
        <f t="shared" si="36"/>
        <v>#REF!</v>
      </c>
      <c r="P106" s="271" t="e">
        <f t="shared" si="36"/>
        <v>#REF!</v>
      </c>
      <c r="Q106" s="272" t="e">
        <f t="shared" si="36"/>
        <v>#REF!</v>
      </c>
      <c r="AB106" s="54"/>
    </row>
    <row r="107" spans="2:67" ht="16.5">
      <c r="B107" s="802"/>
      <c r="C107" s="184">
        <v>2400</v>
      </c>
      <c r="D107" s="185" t="e">
        <f t="shared" si="37"/>
        <v>#REF!</v>
      </c>
      <c r="E107" s="185" t="e">
        <f t="shared" si="35"/>
        <v>#REF!</v>
      </c>
      <c r="F107" s="185" t="e">
        <f t="shared" si="35"/>
        <v>#REF!</v>
      </c>
      <c r="G107" s="185" t="e">
        <f t="shared" si="35"/>
        <v>#REF!</v>
      </c>
      <c r="H107" s="185" t="e">
        <f t="shared" si="35"/>
        <v>#REF!</v>
      </c>
      <c r="I107" s="185" t="e">
        <f t="shared" si="35"/>
        <v>#REF!</v>
      </c>
      <c r="J107" s="185" t="e">
        <f t="shared" si="35"/>
        <v>#REF!</v>
      </c>
      <c r="K107" s="185" t="e">
        <f t="shared" si="35"/>
        <v>#REF!</v>
      </c>
      <c r="L107" s="185" t="e">
        <f t="shared" si="35"/>
        <v>#REF!</v>
      </c>
      <c r="M107" s="270" t="e">
        <f t="shared" si="38"/>
        <v>#REF!</v>
      </c>
      <c r="N107" s="271" t="e">
        <f t="shared" si="36"/>
        <v>#REF!</v>
      </c>
      <c r="O107" s="271" t="e">
        <f t="shared" si="36"/>
        <v>#REF!</v>
      </c>
      <c r="P107" s="271" t="e">
        <f t="shared" si="36"/>
        <v>#REF!</v>
      </c>
      <c r="Q107" s="272" t="e">
        <f t="shared" si="36"/>
        <v>#REF!</v>
      </c>
      <c r="AB107" s="54"/>
    </row>
    <row r="108" spans="2:67" ht="16.5">
      <c r="B108" s="802"/>
      <c r="C108" s="184">
        <v>2600</v>
      </c>
      <c r="D108" s="185" t="e">
        <f t="shared" si="37"/>
        <v>#REF!</v>
      </c>
      <c r="E108" s="185" t="e">
        <f t="shared" si="35"/>
        <v>#REF!</v>
      </c>
      <c r="F108" s="185" t="e">
        <f t="shared" si="35"/>
        <v>#REF!</v>
      </c>
      <c r="G108" s="185" t="e">
        <f t="shared" si="35"/>
        <v>#REF!</v>
      </c>
      <c r="H108" s="185" t="e">
        <f t="shared" si="35"/>
        <v>#REF!</v>
      </c>
      <c r="I108" s="185" t="e">
        <f t="shared" si="35"/>
        <v>#REF!</v>
      </c>
      <c r="J108" s="185" t="e">
        <f t="shared" si="35"/>
        <v>#REF!</v>
      </c>
      <c r="K108" s="185" t="e">
        <f t="shared" si="35"/>
        <v>#REF!</v>
      </c>
      <c r="L108" s="185" t="e">
        <f t="shared" si="35"/>
        <v>#REF!</v>
      </c>
      <c r="M108" s="270" t="e">
        <f t="shared" si="38"/>
        <v>#REF!</v>
      </c>
      <c r="N108" s="271" t="e">
        <f t="shared" si="36"/>
        <v>#REF!</v>
      </c>
      <c r="O108" s="271" t="e">
        <f t="shared" si="36"/>
        <v>#REF!</v>
      </c>
      <c r="P108" s="271" t="e">
        <f t="shared" si="36"/>
        <v>#REF!</v>
      </c>
      <c r="Q108" s="272" t="e">
        <f t="shared" si="36"/>
        <v>#REF!</v>
      </c>
      <c r="AB108" s="54"/>
    </row>
    <row r="109" spans="2:67" ht="16.5">
      <c r="B109" s="802"/>
      <c r="C109" s="184">
        <v>2800</v>
      </c>
      <c r="D109" s="185" t="e">
        <f t="shared" si="37"/>
        <v>#REF!</v>
      </c>
      <c r="E109" s="185" t="e">
        <f t="shared" si="35"/>
        <v>#REF!</v>
      </c>
      <c r="F109" s="185" t="e">
        <f t="shared" si="35"/>
        <v>#REF!</v>
      </c>
      <c r="G109" s="185" t="e">
        <f t="shared" si="35"/>
        <v>#REF!</v>
      </c>
      <c r="H109" s="185" t="e">
        <f t="shared" si="35"/>
        <v>#REF!</v>
      </c>
      <c r="I109" s="185" t="e">
        <f t="shared" si="35"/>
        <v>#REF!</v>
      </c>
      <c r="J109" s="185" t="e">
        <f t="shared" si="35"/>
        <v>#REF!</v>
      </c>
      <c r="K109" s="185" t="e">
        <f t="shared" si="35"/>
        <v>#REF!</v>
      </c>
      <c r="L109" s="186" t="e">
        <f t="shared" si="35"/>
        <v>#REF!</v>
      </c>
      <c r="M109" s="270" t="e">
        <f t="shared" si="38"/>
        <v>#REF!</v>
      </c>
      <c r="N109" s="271" t="e">
        <f t="shared" si="36"/>
        <v>#REF!</v>
      </c>
      <c r="O109" s="271" t="e">
        <f t="shared" si="36"/>
        <v>#REF!</v>
      </c>
      <c r="P109" s="271" t="e">
        <f t="shared" si="36"/>
        <v>#REF!</v>
      </c>
      <c r="Q109" s="272" t="e">
        <f t="shared" si="36"/>
        <v>#REF!</v>
      </c>
      <c r="Y109" s="54"/>
      <c r="Z109" s="54"/>
      <c r="AA109" s="54"/>
      <c r="AB109" s="54"/>
      <c r="BO109" s="54"/>
    </row>
    <row r="110" spans="2:67" ht="16.5">
      <c r="B110" s="802"/>
      <c r="C110" s="184">
        <v>3000</v>
      </c>
      <c r="D110" s="185" t="e">
        <f t="shared" si="37"/>
        <v>#REF!</v>
      </c>
      <c r="E110" s="185" t="e">
        <f t="shared" si="35"/>
        <v>#REF!</v>
      </c>
      <c r="F110" s="185" t="e">
        <f t="shared" si="35"/>
        <v>#REF!</v>
      </c>
      <c r="G110" s="185" t="e">
        <f t="shared" si="35"/>
        <v>#REF!</v>
      </c>
      <c r="H110" s="185" t="e">
        <f t="shared" si="35"/>
        <v>#REF!</v>
      </c>
      <c r="I110" s="185" t="e">
        <f t="shared" si="35"/>
        <v>#REF!</v>
      </c>
      <c r="J110" s="185" t="e">
        <f t="shared" si="35"/>
        <v>#REF!</v>
      </c>
      <c r="K110" s="185" t="e">
        <f t="shared" si="35"/>
        <v>#REF!</v>
      </c>
      <c r="L110" s="186" t="e">
        <f t="shared" si="35"/>
        <v>#REF!</v>
      </c>
      <c r="M110" s="270" t="e">
        <f t="shared" si="38"/>
        <v>#REF!</v>
      </c>
      <c r="N110" s="271" t="e">
        <f t="shared" si="36"/>
        <v>#REF!</v>
      </c>
      <c r="O110" s="271" t="e">
        <f t="shared" si="36"/>
        <v>#REF!</v>
      </c>
      <c r="P110" s="271" t="e">
        <f t="shared" si="36"/>
        <v>#REF!</v>
      </c>
      <c r="Q110" s="272" t="e">
        <f t="shared" si="36"/>
        <v>#REF!</v>
      </c>
      <c r="Y110" s="54"/>
      <c r="Z110" s="54"/>
      <c r="AA110" s="54"/>
      <c r="AB110" s="54"/>
      <c r="BO110" s="54"/>
    </row>
    <row r="111" spans="2:67" ht="16.5">
      <c r="B111" s="802"/>
      <c r="C111" s="184">
        <v>3200</v>
      </c>
      <c r="D111" s="185" t="e">
        <f t="shared" si="37"/>
        <v>#REF!</v>
      </c>
      <c r="E111" s="185" t="e">
        <f t="shared" si="35"/>
        <v>#REF!</v>
      </c>
      <c r="F111" s="185" t="e">
        <f t="shared" si="35"/>
        <v>#REF!</v>
      </c>
      <c r="G111" s="185" t="e">
        <f t="shared" si="35"/>
        <v>#REF!</v>
      </c>
      <c r="H111" s="185" t="e">
        <f t="shared" si="35"/>
        <v>#REF!</v>
      </c>
      <c r="I111" s="185" t="e">
        <f t="shared" si="35"/>
        <v>#REF!</v>
      </c>
      <c r="J111" s="185" t="e">
        <f t="shared" si="35"/>
        <v>#REF!</v>
      </c>
      <c r="K111" s="186" t="e">
        <f t="shared" si="35"/>
        <v>#REF!</v>
      </c>
      <c r="L111" s="186" t="e">
        <f t="shared" si="35"/>
        <v>#REF!</v>
      </c>
      <c r="M111" s="270" t="e">
        <f t="shared" si="38"/>
        <v>#REF!</v>
      </c>
      <c r="N111" s="271" t="e">
        <f t="shared" si="36"/>
        <v>#REF!</v>
      </c>
      <c r="O111" s="271" t="e">
        <f t="shared" si="36"/>
        <v>#REF!</v>
      </c>
      <c r="P111" s="271" t="e">
        <f t="shared" si="36"/>
        <v>#REF!</v>
      </c>
      <c r="Q111" s="272" t="e">
        <f t="shared" si="36"/>
        <v>#REF!</v>
      </c>
      <c r="Y111" s="54"/>
      <c r="Z111" s="54"/>
      <c r="AA111" s="54"/>
      <c r="AB111" s="54"/>
      <c r="BO111" s="54"/>
    </row>
    <row r="112" spans="2:67" ht="16.5">
      <c r="B112" s="802"/>
      <c r="C112" s="184">
        <v>3400</v>
      </c>
      <c r="D112" s="185" t="e">
        <f t="shared" si="37"/>
        <v>#REF!</v>
      </c>
      <c r="E112" s="185" t="e">
        <f t="shared" si="35"/>
        <v>#REF!</v>
      </c>
      <c r="F112" s="185" t="e">
        <f t="shared" si="35"/>
        <v>#REF!</v>
      </c>
      <c r="G112" s="185" t="e">
        <f t="shared" si="35"/>
        <v>#REF!</v>
      </c>
      <c r="H112" s="185" t="e">
        <f t="shared" si="35"/>
        <v>#REF!</v>
      </c>
      <c r="I112" s="185" t="e">
        <f t="shared" si="35"/>
        <v>#REF!</v>
      </c>
      <c r="J112" s="185" t="e">
        <f t="shared" si="35"/>
        <v>#REF!</v>
      </c>
      <c r="K112" s="186" t="e">
        <f t="shared" si="35"/>
        <v>#REF!</v>
      </c>
      <c r="L112" s="186" t="e">
        <f t="shared" si="35"/>
        <v>#REF!</v>
      </c>
      <c r="M112" s="270" t="e">
        <f t="shared" si="38"/>
        <v>#REF!</v>
      </c>
      <c r="N112" s="271" t="e">
        <f t="shared" si="36"/>
        <v>#REF!</v>
      </c>
      <c r="O112" s="271" t="e">
        <f t="shared" si="36"/>
        <v>#REF!</v>
      </c>
      <c r="P112" s="271" t="e">
        <f t="shared" si="36"/>
        <v>#REF!</v>
      </c>
      <c r="Q112" s="272" t="e">
        <f t="shared" si="36"/>
        <v>#REF!</v>
      </c>
      <c r="Y112" s="54"/>
      <c r="Z112" s="54"/>
      <c r="AA112" s="54"/>
      <c r="AB112" s="54"/>
      <c r="BO112" s="54"/>
    </row>
    <row r="113" spans="2:67" ht="17.25" thickBot="1">
      <c r="B113" s="802"/>
      <c r="C113" s="264">
        <v>3600</v>
      </c>
      <c r="D113" s="185" t="e">
        <f t="shared" si="37"/>
        <v>#REF!</v>
      </c>
      <c r="E113" s="185" t="e">
        <f t="shared" si="35"/>
        <v>#REF!</v>
      </c>
      <c r="F113" s="185" t="e">
        <f t="shared" si="35"/>
        <v>#REF!</v>
      </c>
      <c r="G113" s="185" t="e">
        <f t="shared" si="35"/>
        <v>#REF!</v>
      </c>
      <c r="H113" s="185" t="e">
        <f t="shared" si="35"/>
        <v>#REF!</v>
      </c>
      <c r="I113" s="185" t="e">
        <f t="shared" si="35"/>
        <v>#REF!</v>
      </c>
      <c r="J113" s="186" t="e">
        <f t="shared" si="35"/>
        <v>#REF!</v>
      </c>
      <c r="K113" s="186" t="e">
        <f t="shared" si="35"/>
        <v>#REF!</v>
      </c>
      <c r="L113" s="186" t="e">
        <f t="shared" si="35"/>
        <v>#REF!</v>
      </c>
      <c r="M113" s="297" t="e">
        <f t="shared" si="38"/>
        <v>#REF!</v>
      </c>
      <c r="N113" s="296" t="e">
        <f t="shared" si="36"/>
        <v>#REF!</v>
      </c>
      <c r="O113" s="296" t="e">
        <f t="shared" si="36"/>
        <v>#REF!</v>
      </c>
      <c r="P113" s="296" t="e">
        <f t="shared" si="36"/>
        <v>#REF!</v>
      </c>
      <c r="Q113" s="298" t="e">
        <f t="shared" si="36"/>
        <v>#REF!</v>
      </c>
      <c r="Y113" s="54"/>
      <c r="Z113" s="54"/>
      <c r="AA113" s="54"/>
      <c r="AB113" s="54"/>
      <c r="BO113" s="54"/>
    </row>
    <row r="114" spans="2:67" ht="17.25" thickTop="1">
      <c r="B114" s="802"/>
      <c r="C114" s="265">
        <v>3800</v>
      </c>
      <c r="D114" s="299" t="e">
        <f t="shared" ref="D114:L115" si="39">INT((((($F$7+$AP$2)+(D$22/1000*$F$13)+((D$22+100)*($C114+400)/1000000*$F$11))*$C$21+$F$5)*$C$20)+$AL$11)</f>
        <v>#REF!</v>
      </c>
      <c r="E114" s="299" t="e">
        <f t="shared" si="39"/>
        <v>#REF!</v>
      </c>
      <c r="F114" s="299" t="e">
        <f t="shared" si="39"/>
        <v>#REF!</v>
      </c>
      <c r="G114" s="299" t="e">
        <f t="shared" si="39"/>
        <v>#REF!</v>
      </c>
      <c r="H114" s="299" t="e">
        <f t="shared" si="39"/>
        <v>#REF!</v>
      </c>
      <c r="I114" s="299" t="e">
        <f t="shared" si="39"/>
        <v>#REF!</v>
      </c>
      <c r="J114" s="299" t="e">
        <f t="shared" si="39"/>
        <v>#REF!</v>
      </c>
      <c r="K114" s="299" t="e">
        <f t="shared" si="39"/>
        <v>#REF!</v>
      </c>
      <c r="L114" s="299" t="e">
        <f t="shared" si="39"/>
        <v>#REF!</v>
      </c>
      <c r="M114" s="294" t="e">
        <f t="shared" ref="M114:Q115" si="40">INT((((($F$7+$AP$2)+(M$22/1000*$F$14)+((M$22+100)*($C114+400)/1000000*$F$11))*$C$21+$F$5)*$C$20)+$AL$11)</f>
        <v>#REF!</v>
      </c>
      <c r="N114" s="294" t="e">
        <f t="shared" si="40"/>
        <v>#REF!</v>
      </c>
      <c r="O114" s="294" t="e">
        <f t="shared" si="40"/>
        <v>#REF!</v>
      </c>
      <c r="P114" s="294" t="e">
        <f t="shared" si="40"/>
        <v>#REF!</v>
      </c>
      <c r="Q114" s="294" t="e">
        <f t="shared" si="40"/>
        <v>#REF!</v>
      </c>
      <c r="Y114" s="54"/>
      <c r="Z114" s="54"/>
      <c r="AA114" s="54"/>
      <c r="AB114" s="54"/>
      <c r="BO114" s="54"/>
    </row>
    <row r="115" spans="2:67" ht="17.25" thickBot="1">
      <c r="B115" s="802"/>
      <c r="C115" s="266">
        <v>4000</v>
      </c>
      <c r="D115" s="300" t="e">
        <f t="shared" si="39"/>
        <v>#REF!</v>
      </c>
      <c r="E115" s="300" t="e">
        <f t="shared" si="39"/>
        <v>#REF!</v>
      </c>
      <c r="F115" s="300" t="e">
        <f t="shared" si="39"/>
        <v>#REF!</v>
      </c>
      <c r="G115" s="300" t="e">
        <f t="shared" si="39"/>
        <v>#REF!</v>
      </c>
      <c r="H115" s="300" t="e">
        <f t="shared" si="39"/>
        <v>#REF!</v>
      </c>
      <c r="I115" s="300" t="e">
        <f t="shared" si="39"/>
        <v>#REF!</v>
      </c>
      <c r="J115" s="300" t="e">
        <f t="shared" si="39"/>
        <v>#REF!</v>
      </c>
      <c r="K115" s="300" t="e">
        <f t="shared" si="39"/>
        <v>#REF!</v>
      </c>
      <c r="L115" s="300" t="e">
        <f t="shared" si="39"/>
        <v>#REF!</v>
      </c>
      <c r="M115" s="271" t="e">
        <f t="shared" si="40"/>
        <v>#REF!</v>
      </c>
      <c r="N115" s="271" t="e">
        <f t="shared" si="40"/>
        <v>#REF!</v>
      </c>
      <c r="O115" s="271" t="e">
        <f t="shared" si="40"/>
        <v>#REF!</v>
      </c>
      <c r="P115" s="271" t="e">
        <f t="shared" si="40"/>
        <v>#REF!</v>
      </c>
      <c r="Q115" s="271" t="e">
        <f t="shared" si="40"/>
        <v>#REF!</v>
      </c>
      <c r="BO115" s="54"/>
    </row>
    <row r="116" spans="2:67" ht="30.95" customHeight="1" thickBot="1">
      <c r="B116" s="79"/>
      <c r="C116" s="805" t="s">
        <v>71</v>
      </c>
      <c r="D116" s="806"/>
      <c r="E116" s="806"/>
      <c r="F116" s="806"/>
      <c r="G116" s="806"/>
      <c r="H116" s="807"/>
      <c r="I116" s="817" t="s">
        <v>90</v>
      </c>
      <c r="J116" s="818"/>
      <c r="K116" s="818"/>
      <c r="L116" s="819"/>
      <c r="M116" s="811" t="s">
        <v>91</v>
      </c>
      <c r="N116" s="812"/>
      <c r="O116" s="812"/>
      <c r="P116" s="812"/>
      <c r="Q116" s="813"/>
      <c r="BO116" s="54"/>
    </row>
    <row r="117" spans="2:67" ht="17.25" thickTop="1">
      <c r="BO117" s="54"/>
    </row>
    <row r="118" spans="2:67" ht="16.5">
      <c r="BO118" s="54"/>
    </row>
    <row r="119" spans="2:67" ht="16.5">
      <c r="B119" s="52"/>
      <c r="C119" s="53"/>
      <c r="D119" s="803" t="s">
        <v>52</v>
      </c>
      <c r="E119" s="803"/>
      <c r="F119" s="803"/>
      <c r="G119" s="803"/>
      <c r="H119" s="803"/>
      <c r="I119" s="803"/>
      <c r="J119" s="803"/>
      <c r="K119" s="803"/>
      <c r="L119" s="803"/>
      <c r="M119" s="803"/>
      <c r="N119" s="803"/>
      <c r="O119" s="803"/>
      <c r="P119" s="803"/>
      <c r="Q119" s="803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</row>
    <row r="120" spans="2:67" ht="16.5">
      <c r="B120" s="52" t="s">
        <v>78</v>
      </c>
      <c r="C120" s="53"/>
      <c r="D120" s="804" t="s">
        <v>79</v>
      </c>
      <c r="E120" s="804"/>
      <c r="F120" s="804"/>
      <c r="G120" s="804"/>
      <c r="H120" s="804"/>
      <c r="I120" s="804"/>
      <c r="J120" s="804"/>
      <c r="K120" s="804"/>
      <c r="L120" s="804"/>
      <c r="M120" s="804"/>
      <c r="N120" s="804"/>
      <c r="O120" s="804"/>
      <c r="P120" s="804"/>
      <c r="Q120" s="804"/>
      <c r="BH120" s="54"/>
    </row>
    <row r="121" spans="2:67" ht="17.25" thickBot="1">
      <c r="B121" s="54"/>
      <c r="C121" s="55"/>
      <c r="D121" s="189">
        <v>600</v>
      </c>
      <c r="E121" s="189">
        <v>800</v>
      </c>
      <c r="F121" s="189">
        <v>1000</v>
      </c>
      <c r="G121" s="189">
        <v>1200</v>
      </c>
      <c r="H121" s="189">
        <v>1400</v>
      </c>
      <c r="I121" s="189">
        <v>1600</v>
      </c>
      <c r="J121" s="189">
        <v>1800</v>
      </c>
      <c r="K121" s="189">
        <v>2000</v>
      </c>
      <c r="L121" s="189">
        <v>2200</v>
      </c>
      <c r="M121" s="262">
        <v>2400</v>
      </c>
      <c r="N121" s="262">
        <v>2600</v>
      </c>
      <c r="O121" s="262">
        <v>2800</v>
      </c>
      <c r="P121" s="262">
        <v>3000</v>
      </c>
      <c r="Q121" s="263">
        <v>3200</v>
      </c>
      <c r="BH121" s="54"/>
    </row>
    <row r="122" spans="2:67" ht="13.5">
      <c r="B122" s="802" t="s">
        <v>82</v>
      </c>
      <c r="C122" s="184">
        <v>600</v>
      </c>
      <c r="D122" s="185" t="e">
        <f>INT(((($F$7+$AP$2)+(D$22/1000*$F$13)+((D$22+100)*($C122+400)/1000000*$F$12))*$C$21+$F$5)*$C$20)</f>
        <v>#REF!</v>
      </c>
      <c r="E122" s="185" t="e">
        <f t="shared" ref="E122:L137" si="41">INT(((($F$7+$AP$2)+(E$22/1000*$F$13)+((E$22+100)*($C122+400)/1000000*$F$12))*$C$21+$F$5)*$C$20)</f>
        <v>#REF!</v>
      </c>
      <c r="F122" s="185" t="e">
        <f t="shared" si="41"/>
        <v>#REF!</v>
      </c>
      <c r="G122" s="185" t="e">
        <f t="shared" si="41"/>
        <v>#REF!</v>
      </c>
      <c r="H122" s="185" t="e">
        <f t="shared" si="41"/>
        <v>#REF!</v>
      </c>
      <c r="I122" s="185" t="e">
        <f t="shared" si="41"/>
        <v>#REF!</v>
      </c>
      <c r="J122" s="185" t="e">
        <f t="shared" si="41"/>
        <v>#REF!</v>
      </c>
      <c r="K122" s="185" t="e">
        <f t="shared" si="41"/>
        <v>#REF!</v>
      </c>
      <c r="L122" s="185" t="e">
        <f t="shared" si="41"/>
        <v>#REF!</v>
      </c>
      <c r="M122" s="267" t="e">
        <f>INT(((($F$7+$AP$2)+(M$22/1000*$F$14)+((M$22+100)*($C122+400)/1000000*$F$12))*$C$21+$F$5)*$C$20)</f>
        <v>#REF!</v>
      </c>
      <c r="N122" s="268" t="e">
        <f t="shared" ref="N122:Q137" si="42">INT(((($F$7+$AP$2)+(N$22/1000*$F$14)+((N$22+100)*($C122+400)/1000000*$F$12))*$C$21+$F$5)*$C$20)</f>
        <v>#REF!</v>
      </c>
      <c r="O122" s="268" t="e">
        <f t="shared" si="42"/>
        <v>#REF!</v>
      </c>
      <c r="P122" s="268" t="e">
        <f t="shared" si="42"/>
        <v>#REF!</v>
      </c>
      <c r="Q122" s="269" t="e">
        <f t="shared" si="42"/>
        <v>#REF!</v>
      </c>
    </row>
    <row r="123" spans="2:67" ht="13.5">
      <c r="B123" s="802"/>
      <c r="C123" s="184">
        <v>800</v>
      </c>
      <c r="D123" s="185" t="e">
        <f t="shared" ref="D123:D137" si="43">INT(((($F$7+$AP$2)+(D$22/1000*$F$13)+((D$22+100)*($C123+400)/1000000*$F$12))*$C$21+$F$5)*$C$20)</f>
        <v>#REF!</v>
      </c>
      <c r="E123" s="185" t="e">
        <f t="shared" si="41"/>
        <v>#REF!</v>
      </c>
      <c r="F123" s="185" t="e">
        <f t="shared" si="41"/>
        <v>#REF!</v>
      </c>
      <c r="G123" s="185" t="e">
        <f t="shared" si="41"/>
        <v>#REF!</v>
      </c>
      <c r="H123" s="185" t="e">
        <f t="shared" si="41"/>
        <v>#REF!</v>
      </c>
      <c r="I123" s="185" t="e">
        <f t="shared" si="41"/>
        <v>#REF!</v>
      </c>
      <c r="J123" s="185" t="e">
        <f t="shared" si="41"/>
        <v>#REF!</v>
      </c>
      <c r="K123" s="185" t="e">
        <f t="shared" si="41"/>
        <v>#REF!</v>
      </c>
      <c r="L123" s="185" t="e">
        <f t="shared" si="41"/>
        <v>#REF!</v>
      </c>
      <c r="M123" s="270" t="e">
        <f t="shared" ref="M123:M137" si="44">INT(((($F$7+$AP$2)+(M$22/1000*$F$14)+((M$22+100)*($C123+400)/1000000*$F$12))*$C$21+$F$5)*$C$20)</f>
        <v>#REF!</v>
      </c>
      <c r="N123" s="271" t="e">
        <f t="shared" si="42"/>
        <v>#REF!</v>
      </c>
      <c r="O123" s="271" t="e">
        <f t="shared" si="42"/>
        <v>#REF!</v>
      </c>
      <c r="P123" s="271" t="e">
        <f t="shared" si="42"/>
        <v>#REF!</v>
      </c>
      <c r="Q123" s="272" t="e">
        <f t="shared" si="42"/>
        <v>#REF!</v>
      </c>
    </row>
    <row r="124" spans="2:67" ht="13.5">
      <c r="B124" s="802"/>
      <c r="C124" s="184">
        <v>1000</v>
      </c>
      <c r="D124" s="185" t="e">
        <f t="shared" si="43"/>
        <v>#REF!</v>
      </c>
      <c r="E124" s="185" t="e">
        <f t="shared" si="41"/>
        <v>#REF!</v>
      </c>
      <c r="F124" s="185" t="e">
        <f t="shared" si="41"/>
        <v>#REF!</v>
      </c>
      <c r="G124" s="185" t="e">
        <f t="shared" si="41"/>
        <v>#REF!</v>
      </c>
      <c r="H124" s="185" t="e">
        <f t="shared" si="41"/>
        <v>#REF!</v>
      </c>
      <c r="I124" s="185" t="e">
        <f t="shared" si="41"/>
        <v>#REF!</v>
      </c>
      <c r="J124" s="185" t="e">
        <f t="shared" si="41"/>
        <v>#REF!</v>
      </c>
      <c r="K124" s="185" t="e">
        <f t="shared" si="41"/>
        <v>#REF!</v>
      </c>
      <c r="L124" s="185" t="e">
        <f t="shared" si="41"/>
        <v>#REF!</v>
      </c>
      <c r="M124" s="270" t="e">
        <f t="shared" si="44"/>
        <v>#REF!</v>
      </c>
      <c r="N124" s="271" t="e">
        <f t="shared" si="42"/>
        <v>#REF!</v>
      </c>
      <c r="O124" s="271" t="e">
        <f t="shared" si="42"/>
        <v>#REF!</v>
      </c>
      <c r="P124" s="271" t="e">
        <f t="shared" si="42"/>
        <v>#REF!</v>
      </c>
      <c r="Q124" s="272" t="e">
        <f t="shared" si="42"/>
        <v>#REF!</v>
      </c>
    </row>
    <row r="125" spans="2:67" ht="13.5">
      <c r="B125" s="802"/>
      <c r="C125" s="184">
        <v>1200</v>
      </c>
      <c r="D125" s="185" t="e">
        <f t="shared" si="43"/>
        <v>#REF!</v>
      </c>
      <c r="E125" s="185" t="e">
        <f t="shared" si="41"/>
        <v>#REF!</v>
      </c>
      <c r="F125" s="185" t="e">
        <f t="shared" si="41"/>
        <v>#REF!</v>
      </c>
      <c r="G125" s="185" t="e">
        <f t="shared" si="41"/>
        <v>#REF!</v>
      </c>
      <c r="H125" s="185" t="e">
        <f t="shared" si="41"/>
        <v>#REF!</v>
      </c>
      <c r="I125" s="185" t="e">
        <f t="shared" si="41"/>
        <v>#REF!</v>
      </c>
      <c r="J125" s="185" t="e">
        <f t="shared" si="41"/>
        <v>#REF!</v>
      </c>
      <c r="K125" s="185" t="e">
        <f t="shared" si="41"/>
        <v>#REF!</v>
      </c>
      <c r="L125" s="185" t="e">
        <f t="shared" si="41"/>
        <v>#REF!</v>
      </c>
      <c r="M125" s="270" t="e">
        <f t="shared" si="44"/>
        <v>#REF!</v>
      </c>
      <c r="N125" s="271" t="e">
        <f t="shared" si="42"/>
        <v>#REF!</v>
      </c>
      <c r="O125" s="271" t="e">
        <f t="shared" si="42"/>
        <v>#REF!</v>
      </c>
      <c r="P125" s="271" t="e">
        <f t="shared" si="42"/>
        <v>#REF!</v>
      </c>
      <c r="Q125" s="272" t="e">
        <f t="shared" si="42"/>
        <v>#REF!</v>
      </c>
    </row>
    <row r="126" spans="2:67" ht="13.5">
      <c r="B126" s="802"/>
      <c r="C126" s="184">
        <v>1400</v>
      </c>
      <c r="D126" s="185" t="e">
        <f t="shared" si="43"/>
        <v>#REF!</v>
      </c>
      <c r="E126" s="185" t="e">
        <f t="shared" si="41"/>
        <v>#REF!</v>
      </c>
      <c r="F126" s="185" t="e">
        <f t="shared" si="41"/>
        <v>#REF!</v>
      </c>
      <c r="G126" s="185" t="e">
        <f t="shared" si="41"/>
        <v>#REF!</v>
      </c>
      <c r="H126" s="185" t="e">
        <f t="shared" si="41"/>
        <v>#REF!</v>
      </c>
      <c r="I126" s="185" t="e">
        <f t="shared" si="41"/>
        <v>#REF!</v>
      </c>
      <c r="J126" s="185" t="e">
        <f t="shared" si="41"/>
        <v>#REF!</v>
      </c>
      <c r="K126" s="185" t="e">
        <f t="shared" si="41"/>
        <v>#REF!</v>
      </c>
      <c r="L126" s="185" t="e">
        <f t="shared" si="41"/>
        <v>#REF!</v>
      </c>
      <c r="M126" s="270" t="e">
        <f t="shared" si="44"/>
        <v>#REF!</v>
      </c>
      <c r="N126" s="271" t="e">
        <f t="shared" si="42"/>
        <v>#REF!</v>
      </c>
      <c r="O126" s="271" t="e">
        <f t="shared" si="42"/>
        <v>#REF!</v>
      </c>
      <c r="P126" s="271" t="e">
        <f t="shared" si="42"/>
        <v>#REF!</v>
      </c>
      <c r="Q126" s="272" t="e">
        <f t="shared" si="42"/>
        <v>#REF!</v>
      </c>
    </row>
    <row r="127" spans="2:67" ht="13.5">
      <c r="B127" s="802"/>
      <c r="C127" s="184">
        <v>1600</v>
      </c>
      <c r="D127" s="185" t="e">
        <f t="shared" si="43"/>
        <v>#REF!</v>
      </c>
      <c r="E127" s="185" t="e">
        <f t="shared" si="41"/>
        <v>#REF!</v>
      </c>
      <c r="F127" s="185" t="e">
        <f t="shared" si="41"/>
        <v>#REF!</v>
      </c>
      <c r="G127" s="185" t="e">
        <f t="shared" si="41"/>
        <v>#REF!</v>
      </c>
      <c r="H127" s="185" t="e">
        <f t="shared" si="41"/>
        <v>#REF!</v>
      </c>
      <c r="I127" s="185" t="e">
        <f t="shared" si="41"/>
        <v>#REF!</v>
      </c>
      <c r="J127" s="185" t="e">
        <f t="shared" si="41"/>
        <v>#REF!</v>
      </c>
      <c r="K127" s="185" t="e">
        <f t="shared" si="41"/>
        <v>#REF!</v>
      </c>
      <c r="L127" s="185" t="e">
        <f t="shared" si="41"/>
        <v>#REF!</v>
      </c>
      <c r="M127" s="270" t="e">
        <f t="shared" si="44"/>
        <v>#REF!</v>
      </c>
      <c r="N127" s="271" t="e">
        <f t="shared" si="42"/>
        <v>#REF!</v>
      </c>
      <c r="O127" s="271" t="e">
        <f t="shared" si="42"/>
        <v>#REF!</v>
      </c>
      <c r="P127" s="271" t="e">
        <f t="shared" si="42"/>
        <v>#REF!</v>
      </c>
      <c r="Q127" s="272" t="e">
        <f t="shared" si="42"/>
        <v>#REF!</v>
      </c>
    </row>
    <row r="128" spans="2:67" ht="13.5">
      <c r="B128" s="802"/>
      <c r="C128" s="184">
        <v>1800</v>
      </c>
      <c r="D128" s="185" t="e">
        <f t="shared" si="43"/>
        <v>#REF!</v>
      </c>
      <c r="E128" s="185" t="e">
        <f t="shared" si="41"/>
        <v>#REF!</v>
      </c>
      <c r="F128" s="185" t="e">
        <f t="shared" si="41"/>
        <v>#REF!</v>
      </c>
      <c r="G128" s="185" t="e">
        <f t="shared" si="41"/>
        <v>#REF!</v>
      </c>
      <c r="H128" s="185" t="e">
        <f t="shared" si="41"/>
        <v>#REF!</v>
      </c>
      <c r="I128" s="185" t="e">
        <f t="shared" si="41"/>
        <v>#REF!</v>
      </c>
      <c r="J128" s="185" t="e">
        <f t="shared" si="41"/>
        <v>#REF!</v>
      </c>
      <c r="K128" s="185" t="e">
        <f t="shared" si="41"/>
        <v>#REF!</v>
      </c>
      <c r="L128" s="185" t="e">
        <f t="shared" si="41"/>
        <v>#REF!</v>
      </c>
      <c r="M128" s="270" t="e">
        <f t="shared" si="44"/>
        <v>#REF!</v>
      </c>
      <c r="N128" s="271" t="e">
        <f t="shared" si="42"/>
        <v>#REF!</v>
      </c>
      <c r="O128" s="271" t="e">
        <f t="shared" si="42"/>
        <v>#REF!</v>
      </c>
      <c r="P128" s="271" t="e">
        <f t="shared" si="42"/>
        <v>#REF!</v>
      </c>
      <c r="Q128" s="272" t="e">
        <f t="shared" si="42"/>
        <v>#REF!</v>
      </c>
    </row>
    <row r="129" spans="2:64" ht="16.5">
      <c r="B129" s="802"/>
      <c r="C129" s="184">
        <v>2000</v>
      </c>
      <c r="D129" s="185" t="e">
        <f t="shared" si="43"/>
        <v>#REF!</v>
      </c>
      <c r="E129" s="185" t="e">
        <f t="shared" si="41"/>
        <v>#REF!</v>
      </c>
      <c r="F129" s="185" t="e">
        <f t="shared" si="41"/>
        <v>#REF!</v>
      </c>
      <c r="G129" s="185" t="e">
        <f t="shared" si="41"/>
        <v>#REF!</v>
      </c>
      <c r="H129" s="185" t="e">
        <f t="shared" si="41"/>
        <v>#REF!</v>
      </c>
      <c r="I129" s="185" t="e">
        <f t="shared" si="41"/>
        <v>#REF!</v>
      </c>
      <c r="J129" s="185" t="e">
        <f t="shared" si="41"/>
        <v>#REF!</v>
      </c>
      <c r="K129" s="185" t="e">
        <f t="shared" si="41"/>
        <v>#REF!</v>
      </c>
      <c r="L129" s="185" t="e">
        <f t="shared" si="41"/>
        <v>#REF!</v>
      </c>
      <c r="M129" s="270" t="e">
        <f t="shared" si="44"/>
        <v>#REF!</v>
      </c>
      <c r="N129" s="271" t="e">
        <f t="shared" si="42"/>
        <v>#REF!</v>
      </c>
      <c r="O129" s="271" t="e">
        <f t="shared" si="42"/>
        <v>#REF!</v>
      </c>
      <c r="P129" s="271" t="e">
        <f t="shared" si="42"/>
        <v>#REF!</v>
      </c>
      <c r="Q129" s="272" t="e">
        <f t="shared" si="42"/>
        <v>#REF!</v>
      </c>
      <c r="W129" s="54"/>
      <c r="X129" s="54"/>
      <c r="Y129" s="54"/>
      <c r="Z129" s="54"/>
      <c r="AA129" s="54"/>
      <c r="AB129" s="54"/>
      <c r="AC129" s="54"/>
    </row>
    <row r="130" spans="2:64" ht="16.5">
      <c r="B130" s="802"/>
      <c r="C130" s="184">
        <v>2200</v>
      </c>
      <c r="D130" s="185" t="e">
        <f t="shared" si="43"/>
        <v>#REF!</v>
      </c>
      <c r="E130" s="185" t="e">
        <f t="shared" si="41"/>
        <v>#REF!</v>
      </c>
      <c r="F130" s="185" t="e">
        <f t="shared" si="41"/>
        <v>#REF!</v>
      </c>
      <c r="G130" s="185" t="e">
        <f t="shared" si="41"/>
        <v>#REF!</v>
      </c>
      <c r="H130" s="185" t="e">
        <f t="shared" si="41"/>
        <v>#REF!</v>
      </c>
      <c r="I130" s="185" t="e">
        <f t="shared" si="41"/>
        <v>#REF!</v>
      </c>
      <c r="J130" s="185" t="e">
        <f t="shared" si="41"/>
        <v>#REF!</v>
      </c>
      <c r="K130" s="185" t="e">
        <f t="shared" si="41"/>
        <v>#REF!</v>
      </c>
      <c r="L130" s="185" t="e">
        <f t="shared" si="41"/>
        <v>#REF!</v>
      </c>
      <c r="M130" s="270" t="e">
        <f t="shared" si="44"/>
        <v>#REF!</v>
      </c>
      <c r="N130" s="271" t="e">
        <f t="shared" si="42"/>
        <v>#REF!</v>
      </c>
      <c r="O130" s="271" t="e">
        <f t="shared" si="42"/>
        <v>#REF!</v>
      </c>
      <c r="P130" s="271" t="e">
        <f t="shared" si="42"/>
        <v>#REF!</v>
      </c>
      <c r="Q130" s="272" t="e">
        <f t="shared" si="42"/>
        <v>#REF!</v>
      </c>
      <c r="W130" s="54"/>
      <c r="X130" s="54"/>
      <c r="Y130" s="54"/>
      <c r="Z130" s="54"/>
      <c r="AA130" s="54"/>
      <c r="AB130" s="54"/>
      <c r="AC130" s="54"/>
      <c r="AV130"/>
    </row>
    <row r="131" spans="2:64" ht="16.5">
      <c r="B131" s="802"/>
      <c r="C131" s="184">
        <v>2400</v>
      </c>
      <c r="D131" s="185" t="e">
        <f t="shared" si="43"/>
        <v>#REF!</v>
      </c>
      <c r="E131" s="185" t="e">
        <f t="shared" si="41"/>
        <v>#REF!</v>
      </c>
      <c r="F131" s="185" t="e">
        <f t="shared" si="41"/>
        <v>#REF!</v>
      </c>
      <c r="G131" s="185" t="e">
        <f t="shared" si="41"/>
        <v>#REF!</v>
      </c>
      <c r="H131" s="185" t="e">
        <f t="shared" si="41"/>
        <v>#REF!</v>
      </c>
      <c r="I131" s="185" t="e">
        <f t="shared" si="41"/>
        <v>#REF!</v>
      </c>
      <c r="J131" s="185" t="e">
        <f t="shared" si="41"/>
        <v>#REF!</v>
      </c>
      <c r="K131" s="185" t="e">
        <f t="shared" si="41"/>
        <v>#REF!</v>
      </c>
      <c r="L131" s="185" t="e">
        <f t="shared" si="41"/>
        <v>#REF!</v>
      </c>
      <c r="M131" s="270" t="e">
        <f t="shared" si="44"/>
        <v>#REF!</v>
      </c>
      <c r="N131" s="271" t="e">
        <f t="shared" si="42"/>
        <v>#REF!</v>
      </c>
      <c r="O131" s="271" t="e">
        <f t="shared" si="42"/>
        <v>#REF!</v>
      </c>
      <c r="P131" s="271" t="e">
        <f t="shared" si="42"/>
        <v>#REF!</v>
      </c>
      <c r="Q131" s="272" t="e">
        <f t="shared" si="42"/>
        <v>#REF!</v>
      </c>
      <c r="W131" s="54"/>
      <c r="X131" s="54"/>
      <c r="Y131" s="54"/>
      <c r="Z131" s="54"/>
      <c r="AA131" s="54"/>
      <c r="AB131" s="54"/>
      <c r="AC131" s="54"/>
    </row>
    <row r="132" spans="2:64" ht="16.5">
      <c r="B132" s="802"/>
      <c r="C132" s="184">
        <v>2600</v>
      </c>
      <c r="D132" s="185" t="e">
        <f t="shared" si="43"/>
        <v>#REF!</v>
      </c>
      <c r="E132" s="185" t="e">
        <f t="shared" si="41"/>
        <v>#REF!</v>
      </c>
      <c r="F132" s="185" t="e">
        <f t="shared" si="41"/>
        <v>#REF!</v>
      </c>
      <c r="G132" s="185" t="e">
        <f t="shared" si="41"/>
        <v>#REF!</v>
      </c>
      <c r="H132" s="185" t="e">
        <f t="shared" si="41"/>
        <v>#REF!</v>
      </c>
      <c r="I132" s="185" t="e">
        <f t="shared" si="41"/>
        <v>#REF!</v>
      </c>
      <c r="J132" s="185" t="e">
        <f t="shared" si="41"/>
        <v>#REF!</v>
      </c>
      <c r="K132" s="185" t="e">
        <f t="shared" si="41"/>
        <v>#REF!</v>
      </c>
      <c r="L132" s="185" t="e">
        <f t="shared" si="41"/>
        <v>#REF!</v>
      </c>
      <c r="M132" s="270" t="e">
        <f t="shared" si="44"/>
        <v>#REF!</v>
      </c>
      <c r="N132" s="271" t="e">
        <f t="shared" si="42"/>
        <v>#REF!</v>
      </c>
      <c r="O132" s="271" t="e">
        <f t="shared" si="42"/>
        <v>#REF!</v>
      </c>
      <c r="P132" s="271" t="e">
        <f t="shared" si="42"/>
        <v>#REF!</v>
      </c>
      <c r="Q132" s="272" t="e">
        <f t="shared" si="42"/>
        <v>#REF!</v>
      </c>
      <c r="W132" s="54"/>
      <c r="X132" s="54"/>
      <c r="Y132" s="54"/>
      <c r="Z132" s="54"/>
      <c r="AA132" s="54"/>
      <c r="AB132" s="54"/>
      <c r="AC132" s="54"/>
      <c r="AX132" s="1" t="s">
        <v>122</v>
      </c>
    </row>
    <row r="133" spans="2:64" ht="14.25" thickBot="1">
      <c r="B133" s="802"/>
      <c r="C133" s="184">
        <v>2800</v>
      </c>
      <c r="D133" s="185" t="e">
        <f t="shared" si="43"/>
        <v>#REF!</v>
      </c>
      <c r="E133" s="185" t="e">
        <f t="shared" si="41"/>
        <v>#REF!</v>
      </c>
      <c r="F133" s="185" t="e">
        <f t="shared" si="41"/>
        <v>#REF!</v>
      </c>
      <c r="G133" s="185" t="e">
        <f t="shared" si="41"/>
        <v>#REF!</v>
      </c>
      <c r="H133" s="185" t="e">
        <f t="shared" si="41"/>
        <v>#REF!</v>
      </c>
      <c r="I133" s="185" t="e">
        <f t="shared" si="41"/>
        <v>#REF!</v>
      </c>
      <c r="J133" s="185" t="e">
        <f t="shared" si="41"/>
        <v>#REF!</v>
      </c>
      <c r="K133" s="185" t="e">
        <f t="shared" si="41"/>
        <v>#REF!</v>
      </c>
      <c r="L133" s="186" t="e">
        <f t="shared" si="41"/>
        <v>#REF!</v>
      </c>
      <c r="M133" s="270" t="e">
        <f t="shared" si="44"/>
        <v>#REF!</v>
      </c>
      <c r="N133" s="271" t="e">
        <f t="shared" si="42"/>
        <v>#REF!</v>
      </c>
      <c r="O133" s="271" t="e">
        <f t="shared" si="42"/>
        <v>#REF!</v>
      </c>
      <c r="P133" s="271" t="e">
        <f t="shared" si="42"/>
        <v>#REF!</v>
      </c>
      <c r="Q133" s="272" t="e">
        <f t="shared" si="42"/>
        <v>#REF!</v>
      </c>
      <c r="AS133" s="55"/>
      <c r="AT133" s="56">
        <v>600</v>
      </c>
      <c r="AU133" s="57">
        <v>750</v>
      </c>
      <c r="AV133" s="56">
        <v>900</v>
      </c>
      <c r="AW133" s="57">
        <v>1050</v>
      </c>
      <c r="AX133" s="56">
        <v>1200</v>
      </c>
      <c r="AY133" s="57">
        <v>1350</v>
      </c>
      <c r="AZ133" s="56">
        <v>1500</v>
      </c>
      <c r="BA133" s="57">
        <v>1650</v>
      </c>
      <c r="BB133" s="56">
        <v>1800</v>
      </c>
      <c r="BC133" s="57">
        <v>1950</v>
      </c>
      <c r="BD133" s="56">
        <v>2100</v>
      </c>
      <c r="BE133" s="58">
        <v>2250</v>
      </c>
      <c r="BF133" s="59">
        <v>2400</v>
      </c>
      <c r="BG133" s="57">
        <v>2550</v>
      </c>
      <c r="BH133" s="56">
        <v>2700</v>
      </c>
      <c r="BI133" s="57">
        <v>2850</v>
      </c>
      <c r="BJ133" s="56">
        <v>3000</v>
      </c>
      <c r="BK133" s="57">
        <v>3150</v>
      </c>
      <c r="BL133" s="57">
        <v>3200</v>
      </c>
    </row>
    <row r="134" spans="2:64" ht="13.5">
      <c r="B134" s="802"/>
      <c r="C134" s="184">
        <v>3000</v>
      </c>
      <c r="D134" s="185" t="e">
        <f t="shared" si="43"/>
        <v>#REF!</v>
      </c>
      <c r="E134" s="185" t="e">
        <f t="shared" si="41"/>
        <v>#REF!</v>
      </c>
      <c r="F134" s="185" t="e">
        <f t="shared" si="41"/>
        <v>#REF!</v>
      </c>
      <c r="G134" s="185" t="e">
        <f t="shared" si="41"/>
        <v>#REF!</v>
      </c>
      <c r="H134" s="185" t="e">
        <f t="shared" si="41"/>
        <v>#REF!</v>
      </c>
      <c r="I134" s="185" t="e">
        <f t="shared" si="41"/>
        <v>#REF!</v>
      </c>
      <c r="J134" s="185" t="e">
        <f t="shared" si="41"/>
        <v>#REF!</v>
      </c>
      <c r="K134" s="185" t="e">
        <f t="shared" si="41"/>
        <v>#REF!</v>
      </c>
      <c r="L134" s="186" t="e">
        <f t="shared" si="41"/>
        <v>#REF!</v>
      </c>
      <c r="M134" s="270" t="e">
        <f t="shared" si="44"/>
        <v>#REF!</v>
      </c>
      <c r="N134" s="271" t="e">
        <f t="shared" si="42"/>
        <v>#REF!</v>
      </c>
      <c r="O134" s="271" t="e">
        <f t="shared" si="42"/>
        <v>#REF!</v>
      </c>
      <c r="P134" s="271" t="e">
        <f t="shared" si="42"/>
        <v>#REF!</v>
      </c>
      <c r="Q134" s="272" t="e">
        <f t="shared" si="42"/>
        <v>#REF!</v>
      </c>
      <c r="AS134" s="60">
        <v>900</v>
      </c>
      <c r="AT134" s="523" t="e">
        <f t="shared" ref="AT134:BE139" si="45">INT(((($S$6)+(AT$133/1000*$AT$7))*$C$21+$F$5)*$C$20)</f>
        <v>#REF!</v>
      </c>
      <c r="AU134" s="61" t="e">
        <f t="shared" si="45"/>
        <v>#REF!</v>
      </c>
      <c r="AV134" s="61" t="e">
        <f t="shared" si="45"/>
        <v>#REF!</v>
      </c>
      <c r="AW134" s="61" t="e">
        <f t="shared" si="45"/>
        <v>#REF!</v>
      </c>
      <c r="AX134" s="61" t="e">
        <f t="shared" si="45"/>
        <v>#REF!</v>
      </c>
      <c r="AY134" s="61" t="e">
        <f t="shared" si="45"/>
        <v>#REF!</v>
      </c>
      <c r="AZ134" s="61" t="e">
        <f t="shared" si="45"/>
        <v>#REF!</v>
      </c>
      <c r="BA134" s="61" t="e">
        <f t="shared" si="45"/>
        <v>#REF!</v>
      </c>
      <c r="BB134" s="61" t="e">
        <f t="shared" si="45"/>
        <v>#REF!</v>
      </c>
      <c r="BC134" s="61" t="e">
        <f t="shared" si="45"/>
        <v>#REF!</v>
      </c>
      <c r="BD134" s="61" t="e">
        <f t="shared" si="45"/>
        <v>#REF!</v>
      </c>
      <c r="BE134" s="61" t="e">
        <f t="shared" si="45"/>
        <v>#REF!</v>
      </c>
      <c r="BF134" s="62">
        <v>0</v>
      </c>
      <c r="BG134" s="61">
        <v>0</v>
      </c>
      <c r="BH134" s="61">
        <v>0</v>
      </c>
      <c r="BI134" s="61">
        <v>0</v>
      </c>
      <c r="BJ134" s="61">
        <v>0</v>
      </c>
      <c r="BK134" s="61">
        <v>0</v>
      </c>
      <c r="BL134" s="777">
        <v>0</v>
      </c>
    </row>
    <row r="135" spans="2:64" ht="13.5">
      <c r="B135" s="802"/>
      <c r="C135" s="184">
        <v>3200</v>
      </c>
      <c r="D135" s="185" t="e">
        <f t="shared" si="43"/>
        <v>#REF!</v>
      </c>
      <c r="E135" s="185" t="e">
        <f t="shared" si="41"/>
        <v>#REF!</v>
      </c>
      <c r="F135" s="185" t="e">
        <f t="shared" si="41"/>
        <v>#REF!</v>
      </c>
      <c r="G135" s="185" t="e">
        <f t="shared" si="41"/>
        <v>#REF!</v>
      </c>
      <c r="H135" s="185" t="e">
        <f t="shared" si="41"/>
        <v>#REF!</v>
      </c>
      <c r="I135" s="185" t="e">
        <f t="shared" si="41"/>
        <v>#REF!</v>
      </c>
      <c r="J135" s="185" t="e">
        <f t="shared" si="41"/>
        <v>#REF!</v>
      </c>
      <c r="K135" s="186" t="e">
        <f t="shared" si="41"/>
        <v>#REF!</v>
      </c>
      <c r="L135" s="186" t="e">
        <f t="shared" si="41"/>
        <v>#REF!</v>
      </c>
      <c r="M135" s="270" t="e">
        <f t="shared" si="44"/>
        <v>#REF!</v>
      </c>
      <c r="N135" s="271" t="e">
        <f t="shared" si="42"/>
        <v>#REF!</v>
      </c>
      <c r="O135" s="271" t="e">
        <f t="shared" si="42"/>
        <v>#REF!</v>
      </c>
      <c r="P135" s="271" t="e">
        <f t="shared" si="42"/>
        <v>#REF!</v>
      </c>
      <c r="Q135" s="272" t="e">
        <f t="shared" si="42"/>
        <v>#REF!</v>
      </c>
      <c r="AS135" s="63">
        <v>1200</v>
      </c>
      <c r="AT135" s="64" t="e">
        <f t="shared" si="45"/>
        <v>#REF!</v>
      </c>
      <c r="AU135" s="65" t="e">
        <f t="shared" si="45"/>
        <v>#REF!</v>
      </c>
      <c r="AV135" s="65" t="e">
        <f t="shared" si="45"/>
        <v>#REF!</v>
      </c>
      <c r="AW135" s="65" t="e">
        <f t="shared" si="45"/>
        <v>#REF!</v>
      </c>
      <c r="AX135" s="65" t="e">
        <f t="shared" si="45"/>
        <v>#REF!</v>
      </c>
      <c r="AY135" s="65" t="e">
        <f t="shared" si="45"/>
        <v>#REF!</v>
      </c>
      <c r="AZ135" s="65" t="e">
        <f t="shared" si="45"/>
        <v>#REF!</v>
      </c>
      <c r="BA135" s="65" t="e">
        <f t="shared" si="45"/>
        <v>#REF!</v>
      </c>
      <c r="BB135" s="65" t="e">
        <f t="shared" si="45"/>
        <v>#REF!</v>
      </c>
      <c r="BC135" s="65" t="e">
        <f t="shared" si="45"/>
        <v>#REF!</v>
      </c>
      <c r="BD135" s="65" t="e">
        <f t="shared" si="45"/>
        <v>#REF!</v>
      </c>
      <c r="BE135" s="65" t="e">
        <f t="shared" si="45"/>
        <v>#REF!</v>
      </c>
      <c r="BF135" s="66">
        <v>0</v>
      </c>
      <c r="BG135" s="65">
        <v>0</v>
      </c>
      <c r="BH135" s="65">
        <v>0</v>
      </c>
      <c r="BI135" s="65">
        <v>0</v>
      </c>
      <c r="BJ135" s="65">
        <v>0</v>
      </c>
      <c r="BK135" s="65">
        <v>0</v>
      </c>
      <c r="BL135" s="67">
        <v>0</v>
      </c>
    </row>
    <row r="136" spans="2:64" ht="13.5">
      <c r="B136" s="802"/>
      <c r="C136" s="184">
        <v>3400</v>
      </c>
      <c r="D136" s="185" t="e">
        <f t="shared" si="43"/>
        <v>#REF!</v>
      </c>
      <c r="E136" s="185" t="e">
        <f t="shared" si="41"/>
        <v>#REF!</v>
      </c>
      <c r="F136" s="185" t="e">
        <f t="shared" si="41"/>
        <v>#REF!</v>
      </c>
      <c r="G136" s="185" t="e">
        <f t="shared" si="41"/>
        <v>#REF!</v>
      </c>
      <c r="H136" s="185" t="e">
        <f t="shared" si="41"/>
        <v>#REF!</v>
      </c>
      <c r="I136" s="185" t="e">
        <f t="shared" si="41"/>
        <v>#REF!</v>
      </c>
      <c r="J136" s="185" t="e">
        <f t="shared" si="41"/>
        <v>#REF!</v>
      </c>
      <c r="K136" s="186" t="e">
        <f t="shared" si="41"/>
        <v>#REF!</v>
      </c>
      <c r="L136" s="186" t="e">
        <f t="shared" si="41"/>
        <v>#REF!</v>
      </c>
      <c r="M136" s="270" t="e">
        <f t="shared" si="44"/>
        <v>#REF!</v>
      </c>
      <c r="N136" s="271" t="e">
        <f t="shared" si="42"/>
        <v>#REF!</v>
      </c>
      <c r="O136" s="271" t="e">
        <f t="shared" si="42"/>
        <v>#REF!</v>
      </c>
      <c r="P136" s="271" t="e">
        <f t="shared" si="42"/>
        <v>#REF!</v>
      </c>
      <c r="Q136" s="272" t="e">
        <f t="shared" si="42"/>
        <v>#REF!</v>
      </c>
      <c r="AS136" s="63">
        <v>1500</v>
      </c>
      <c r="AT136" s="64" t="e">
        <f t="shared" si="45"/>
        <v>#REF!</v>
      </c>
      <c r="AU136" s="65" t="e">
        <f t="shared" si="45"/>
        <v>#REF!</v>
      </c>
      <c r="AV136" s="65" t="e">
        <f t="shared" si="45"/>
        <v>#REF!</v>
      </c>
      <c r="AW136" s="65" t="e">
        <f t="shared" si="45"/>
        <v>#REF!</v>
      </c>
      <c r="AX136" s="65" t="e">
        <f t="shared" si="45"/>
        <v>#REF!</v>
      </c>
      <c r="AY136" s="65" t="e">
        <f t="shared" si="45"/>
        <v>#REF!</v>
      </c>
      <c r="AZ136" s="65" t="e">
        <f t="shared" si="45"/>
        <v>#REF!</v>
      </c>
      <c r="BA136" s="65" t="e">
        <f t="shared" si="45"/>
        <v>#REF!</v>
      </c>
      <c r="BB136" s="65" t="e">
        <f t="shared" si="45"/>
        <v>#REF!</v>
      </c>
      <c r="BC136" s="65" t="e">
        <f t="shared" si="45"/>
        <v>#REF!</v>
      </c>
      <c r="BD136" s="65" t="e">
        <f t="shared" si="45"/>
        <v>#REF!</v>
      </c>
      <c r="BE136" s="65" t="e">
        <f t="shared" si="45"/>
        <v>#REF!</v>
      </c>
      <c r="BF136" s="66">
        <v>0</v>
      </c>
      <c r="BG136" s="65">
        <v>0</v>
      </c>
      <c r="BH136" s="65">
        <v>0</v>
      </c>
      <c r="BI136" s="65">
        <v>0</v>
      </c>
      <c r="BJ136" s="65">
        <v>0</v>
      </c>
      <c r="BK136" s="65">
        <v>0</v>
      </c>
      <c r="BL136" s="67">
        <v>0</v>
      </c>
    </row>
    <row r="137" spans="2:64" ht="14.25" thickBot="1">
      <c r="B137" s="802"/>
      <c r="C137" s="264">
        <v>3600</v>
      </c>
      <c r="D137" s="185" t="e">
        <f t="shared" si="43"/>
        <v>#REF!</v>
      </c>
      <c r="E137" s="185" t="e">
        <f t="shared" si="41"/>
        <v>#REF!</v>
      </c>
      <c r="F137" s="185" t="e">
        <f t="shared" si="41"/>
        <v>#REF!</v>
      </c>
      <c r="G137" s="185" t="e">
        <f t="shared" si="41"/>
        <v>#REF!</v>
      </c>
      <c r="H137" s="185" t="e">
        <f t="shared" si="41"/>
        <v>#REF!</v>
      </c>
      <c r="I137" s="185" t="e">
        <f t="shared" si="41"/>
        <v>#REF!</v>
      </c>
      <c r="J137" s="186" t="e">
        <f t="shared" si="41"/>
        <v>#REF!</v>
      </c>
      <c r="K137" s="186" t="e">
        <f t="shared" si="41"/>
        <v>#REF!</v>
      </c>
      <c r="L137" s="186" t="e">
        <f t="shared" si="41"/>
        <v>#REF!</v>
      </c>
      <c r="M137" s="297" t="e">
        <f t="shared" si="44"/>
        <v>#REF!</v>
      </c>
      <c r="N137" s="296" t="e">
        <f t="shared" si="42"/>
        <v>#REF!</v>
      </c>
      <c r="O137" s="296" t="e">
        <f t="shared" si="42"/>
        <v>#REF!</v>
      </c>
      <c r="P137" s="296" t="e">
        <f t="shared" si="42"/>
        <v>#REF!</v>
      </c>
      <c r="Q137" s="298" t="e">
        <f t="shared" si="42"/>
        <v>#REF!</v>
      </c>
      <c r="AS137" s="63">
        <v>1800</v>
      </c>
      <c r="AT137" s="68" t="e">
        <f t="shared" si="45"/>
        <v>#REF!</v>
      </c>
      <c r="AU137" s="69" t="e">
        <f t="shared" si="45"/>
        <v>#REF!</v>
      </c>
      <c r="AV137" s="69" t="e">
        <f t="shared" si="45"/>
        <v>#REF!</v>
      </c>
      <c r="AW137" s="69" t="e">
        <f t="shared" si="45"/>
        <v>#REF!</v>
      </c>
      <c r="AX137" s="69" t="e">
        <f t="shared" si="45"/>
        <v>#REF!</v>
      </c>
      <c r="AY137" s="69" t="e">
        <f t="shared" si="45"/>
        <v>#REF!</v>
      </c>
      <c r="AZ137" s="69" t="e">
        <f t="shared" si="45"/>
        <v>#REF!</v>
      </c>
      <c r="BA137" s="69" t="e">
        <f t="shared" si="45"/>
        <v>#REF!</v>
      </c>
      <c r="BB137" s="69" t="e">
        <f t="shared" si="45"/>
        <v>#REF!</v>
      </c>
      <c r="BC137" s="69" t="e">
        <f t="shared" si="45"/>
        <v>#REF!</v>
      </c>
      <c r="BD137" s="69" t="e">
        <f t="shared" si="45"/>
        <v>#REF!</v>
      </c>
      <c r="BE137" s="69" t="e">
        <f t="shared" si="45"/>
        <v>#REF!</v>
      </c>
      <c r="BF137" s="66">
        <v>0</v>
      </c>
      <c r="BG137" s="69">
        <v>0</v>
      </c>
      <c r="BH137" s="69">
        <v>0</v>
      </c>
      <c r="BI137" s="69">
        <v>0</v>
      </c>
      <c r="BJ137" s="69">
        <v>0</v>
      </c>
      <c r="BK137" s="69">
        <v>0</v>
      </c>
      <c r="BL137" s="70">
        <v>0</v>
      </c>
    </row>
    <row r="138" spans="2:64" ht="14.25" thickTop="1">
      <c r="B138" s="802"/>
      <c r="C138" s="265">
        <v>3800</v>
      </c>
      <c r="D138" s="299" t="e">
        <f t="shared" ref="D138:L139" si="46">INT((((($F$7+$AP$2)+(D$22/1000*$F$13)+((D$22+100)*($C138+400)/1000000*$F$12))*$C$21+$F$5)*$C$20)+$AL$11)</f>
        <v>#REF!</v>
      </c>
      <c r="E138" s="299" t="e">
        <f t="shared" si="46"/>
        <v>#REF!</v>
      </c>
      <c r="F138" s="299" t="e">
        <f t="shared" si="46"/>
        <v>#REF!</v>
      </c>
      <c r="G138" s="299" t="e">
        <f t="shared" si="46"/>
        <v>#REF!</v>
      </c>
      <c r="H138" s="299" t="e">
        <f t="shared" si="46"/>
        <v>#REF!</v>
      </c>
      <c r="I138" s="299" t="e">
        <f t="shared" si="46"/>
        <v>#REF!</v>
      </c>
      <c r="J138" s="299" t="e">
        <f t="shared" si="46"/>
        <v>#REF!</v>
      </c>
      <c r="K138" s="299" t="e">
        <f t="shared" si="46"/>
        <v>#REF!</v>
      </c>
      <c r="L138" s="299" t="e">
        <f t="shared" si="46"/>
        <v>#REF!</v>
      </c>
      <c r="M138" s="294" t="e">
        <f t="shared" ref="M138:Q139" si="47">INT((((($F$7+$AP$2)+(M$22/1000*$F$14)+((M$22+100)*($C138+400)/1000000*$F$12))*$C$21+$F$5)*$C$20)+$AL$11)</f>
        <v>#REF!</v>
      </c>
      <c r="N138" s="294" t="e">
        <f t="shared" si="47"/>
        <v>#REF!</v>
      </c>
      <c r="O138" s="294" t="e">
        <f t="shared" si="47"/>
        <v>#REF!</v>
      </c>
      <c r="P138" s="294" t="e">
        <f t="shared" si="47"/>
        <v>#REF!</v>
      </c>
      <c r="Q138" s="294" t="e">
        <f t="shared" si="47"/>
        <v>#REF!</v>
      </c>
      <c r="AS138" s="60">
        <v>2100</v>
      </c>
      <c r="AT138" s="64" t="e">
        <f t="shared" si="45"/>
        <v>#REF!</v>
      </c>
      <c r="AU138" s="65" t="e">
        <f t="shared" si="45"/>
        <v>#REF!</v>
      </c>
      <c r="AV138" s="65" t="e">
        <f t="shared" si="45"/>
        <v>#REF!</v>
      </c>
      <c r="AW138" s="65" t="e">
        <f t="shared" si="45"/>
        <v>#REF!</v>
      </c>
      <c r="AX138" s="65" t="e">
        <f t="shared" si="45"/>
        <v>#REF!</v>
      </c>
      <c r="AY138" s="65" t="e">
        <f t="shared" si="45"/>
        <v>#REF!</v>
      </c>
      <c r="AZ138" s="65" t="e">
        <f t="shared" si="45"/>
        <v>#REF!</v>
      </c>
      <c r="BA138" s="65" t="e">
        <f t="shared" si="45"/>
        <v>#REF!</v>
      </c>
      <c r="BB138" s="65" t="e">
        <f t="shared" si="45"/>
        <v>#REF!</v>
      </c>
      <c r="BC138" s="65" t="e">
        <f t="shared" si="45"/>
        <v>#REF!</v>
      </c>
      <c r="BD138" s="65" t="e">
        <f t="shared" si="45"/>
        <v>#REF!</v>
      </c>
      <c r="BE138" s="65" t="e">
        <f t="shared" si="45"/>
        <v>#REF!</v>
      </c>
      <c r="BF138" s="71">
        <v>0</v>
      </c>
      <c r="BG138" s="65">
        <v>0</v>
      </c>
      <c r="BH138" s="65">
        <v>0</v>
      </c>
      <c r="BI138" s="65">
        <v>0</v>
      </c>
      <c r="BJ138" s="65">
        <v>0</v>
      </c>
      <c r="BK138" s="65">
        <v>0</v>
      </c>
      <c r="BL138" s="67">
        <v>0</v>
      </c>
    </row>
    <row r="139" spans="2:64" ht="14.25" thickBot="1">
      <c r="B139" s="802"/>
      <c r="C139" s="266">
        <v>4000</v>
      </c>
      <c r="D139" s="300" t="e">
        <f t="shared" si="46"/>
        <v>#REF!</v>
      </c>
      <c r="E139" s="300" t="e">
        <f t="shared" si="46"/>
        <v>#REF!</v>
      </c>
      <c r="F139" s="300" t="e">
        <f t="shared" si="46"/>
        <v>#REF!</v>
      </c>
      <c r="G139" s="300" t="e">
        <f t="shared" si="46"/>
        <v>#REF!</v>
      </c>
      <c r="H139" s="300" t="e">
        <f t="shared" si="46"/>
        <v>#REF!</v>
      </c>
      <c r="I139" s="300" t="e">
        <f t="shared" si="46"/>
        <v>#REF!</v>
      </c>
      <c r="J139" s="300" t="e">
        <f t="shared" si="46"/>
        <v>#REF!</v>
      </c>
      <c r="K139" s="300" t="e">
        <f t="shared" si="46"/>
        <v>#REF!</v>
      </c>
      <c r="L139" s="300" t="e">
        <f t="shared" si="46"/>
        <v>#REF!</v>
      </c>
      <c r="M139" s="271" t="e">
        <f t="shared" si="47"/>
        <v>#REF!</v>
      </c>
      <c r="N139" s="271" t="e">
        <f t="shared" si="47"/>
        <v>#REF!</v>
      </c>
      <c r="O139" s="271" t="e">
        <f t="shared" si="47"/>
        <v>#REF!</v>
      </c>
      <c r="P139" s="271" t="e">
        <f t="shared" si="47"/>
        <v>#REF!</v>
      </c>
      <c r="Q139" s="271" t="e">
        <f t="shared" si="47"/>
        <v>#REF!</v>
      </c>
      <c r="AS139" s="63">
        <v>2400</v>
      </c>
      <c r="AT139" s="64" t="e">
        <f t="shared" si="45"/>
        <v>#REF!</v>
      </c>
      <c r="AU139" s="65" t="e">
        <f t="shared" si="45"/>
        <v>#REF!</v>
      </c>
      <c r="AV139" s="65" t="e">
        <f t="shared" si="45"/>
        <v>#REF!</v>
      </c>
      <c r="AW139" s="65" t="e">
        <f t="shared" si="45"/>
        <v>#REF!</v>
      </c>
      <c r="AX139" s="65" t="e">
        <f t="shared" si="45"/>
        <v>#REF!</v>
      </c>
      <c r="AY139" s="65" t="e">
        <f t="shared" si="45"/>
        <v>#REF!</v>
      </c>
      <c r="AZ139" s="65" t="e">
        <f t="shared" si="45"/>
        <v>#REF!</v>
      </c>
      <c r="BA139" s="65" t="e">
        <f t="shared" si="45"/>
        <v>#REF!</v>
      </c>
      <c r="BB139" s="65" t="e">
        <f t="shared" si="45"/>
        <v>#REF!</v>
      </c>
      <c r="BC139" s="65" t="e">
        <f t="shared" si="45"/>
        <v>#REF!</v>
      </c>
      <c r="BD139" s="65" t="e">
        <f t="shared" si="45"/>
        <v>#REF!</v>
      </c>
      <c r="BE139" s="65" t="e">
        <f t="shared" si="45"/>
        <v>#REF!</v>
      </c>
      <c r="BF139" s="66">
        <v>0</v>
      </c>
      <c r="BG139" s="65">
        <v>0</v>
      </c>
      <c r="BH139" s="65">
        <v>0</v>
      </c>
      <c r="BI139" s="65">
        <v>0</v>
      </c>
      <c r="BJ139" s="65">
        <v>0</v>
      </c>
      <c r="BK139" s="65">
        <v>0</v>
      </c>
      <c r="BL139" s="67">
        <v>0</v>
      </c>
    </row>
    <row r="140" spans="2:64" ht="27" customHeight="1" thickBot="1">
      <c r="B140" s="79"/>
      <c r="C140" s="805" t="s">
        <v>71</v>
      </c>
      <c r="D140" s="806"/>
      <c r="E140" s="806"/>
      <c r="F140" s="806"/>
      <c r="G140" s="806"/>
      <c r="H140" s="807"/>
      <c r="I140" s="817" t="s">
        <v>90</v>
      </c>
      <c r="J140" s="818"/>
      <c r="K140" s="818"/>
      <c r="L140" s="819"/>
      <c r="M140" s="811" t="s">
        <v>91</v>
      </c>
      <c r="N140" s="812"/>
      <c r="O140" s="812"/>
      <c r="P140" s="812"/>
      <c r="Q140" s="813"/>
      <c r="AS140" s="63">
        <v>2700</v>
      </c>
      <c r="AT140" s="64" t="e">
        <f t="shared" ref="AT140:AY141" si="48">INT(((($S$6)+(AT$133/1000*$AT$7))*$C$21+$F$5)*$C$20)</f>
        <v>#REF!</v>
      </c>
      <c r="AU140" s="65" t="e">
        <f t="shared" si="48"/>
        <v>#REF!</v>
      </c>
      <c r="AV140" s="65" t="e">
        <f t="shared" si="48"/>
        <v>#REF!</v>
      </c>
      <c r="AW140" s="65" t="e">
        <f t="shared" si="48"/>
        <v>#REF!</v>
      </c>
      <c r="AX140" s="65" t="e">
        <f t="shared" si="48"/>
        <v>#REF!</v>
      </c>
      <c r="AY140" s="65" t="e">
        <f t="shared" si="48"/>
        <v>#REF!</v>
      </c>
      <c r="AZ140" s="72" t="e">
        <f t="shared" ref="AZ140:BC141" si="49">INT((((AZ$133/1000*$AT$7))*$C$21+$F$5)*$C$20)</f>
        <v>#REF!</v>
      </c>
      <c r="BA140" s="73" t="e">
        <f t="shared" si="49"/>
        <v>#REF!</v>
      </c>
      <c r="BB140" s="73" t="e">
        <f t="shared" si="49"/>
        <v>#REF!</v>
      </c>
      <c r="BC140" s="74" t="e">
        <f t="shared" si="49"/>
        <v>#REF!</v>
      </c>
      <c r="BD140" s="523">
        <v>0</v>
      </c>
      <c r="BE140" s="61">
        <v>0</v>
      </c>
      <c r="BF140" s="65">
        <v>0</v>
      </c>
      <c r="BG140" s="65">
        <v>0</v>
      </c>
      <c r="BH140" s="65">
        <v>0</v>
      </c>
      <c r="BI140" s="65">
        <v>0</v>
      </c>
      <c r="BJ140" s="65">
        <v>0</v>
      </c>
      <c r="BK140" s="65">
        <v>0</v>
      </c>
      <c r="BL140" s="67">
        <v>0</v>
      </c>
    </row>
    <row r="141" spans="2:64" ht="15" thickTop="1" thickBot="1">
      <c r="AS141" s="63">
        <v>3000</v>
      </c>
      <c r="AT141" s="75" t="e">
        <f t="shared" si="48"/>
        <v>#REF!</v>
      </c>
      <c r="AU141" s="76" t="e">
        <f t="shared" si="48"/>
        <v>#REF!</v>
      </c>
      <c r="AV141" s="76" t="e">
        <f t="shared" si="48"/>
        <v>#REF!</v>
      </c>
      <c r="AW141" s="76" t="e">
        <f t="shared" si="48"/>
        <v>#REF!</v>
      </c>
      <c r="AX141" s="76" t="e">
        <f t="shared" si="48"/>
        <v>#REF!</v>
      </c>
      <c r="AY141" s="76" t="e">
        <f t="shared" si="48"/>
        <v>#REF!</v>
      </c>
      <c r="AZ141" s="77" t="e">
        <f t="shared" si="49"/>
        <v>#REF!</v>
      </c>
      <c r="BA141" s="76" t="e">
        <f t="shared" si="49"/>
        <v>#REF!</v>
      </c>
      <c r="BB141" s="76" t="e">
        <f t="shared" si="49"/>
        <v>#REF!</v>
      </c>
      <c r="BC141" s="78" t="e">
        <f t="shared" si="49"/>
        <v>#REF!</v>
      </c>
      <c r="BD141" s="75">
        <v>0</v>
      </c>
      <c r="BE141" s="76">
        <v>0</v>
      </c>
      <c r="BF141" s="76">
        <v>0</v>
      </c>
      <c r="BG141" s="76">
        <v>0</v>
      </c>
      <c r="BH141" s="76">
        <v>0</v>
      </c>
      <c r="BI141" s="76">
        <v>0</v>
      </c>
      <c r="BJ141" s="76">
        <v>0</v>
      </c>
      <c r="BK141" s="76">
        <v>0</v>
      </c>
      <c r="BL141" s="78">
        <v>0</v>
      </c>
    </row>
    <row r="143" spans="2:64">
      <c r="D143" s="1" t="s">
        <v>123</v>
      </c>
    </row>
    <row r="144" spans="2:64" ht="13.5">
      <c r="D144" s="189">
        <v>600</v>
      </c>
      <c r="E144" s="189">
        <v>800</v>
      </c>
      <c r="F144" s="189">
        <v>1000</v>
      </c>
      <c r="G144" s="189">
        <v>1200</v>
      </c>
      <c r="H144" s="189">
        <v>1400</v>
      </c>
      <c r="I144" s="189">
        <v>1600</v>
      </c>
      <c r="J144" s="189">
        <v>1800</v>
      </c>
      <c r="K144" s="189">
        <v>2000</v>
      </c>
      <c r="L144" s="189">
        <v>2200</v>
      </c>
      <c r="M144" s="262">
        <v>2400</v>
      </c>
      <c r="N144" s="262">
        <v>2600</v>
      </c>
      <c r="O144" s="262">
        <v>2800</v>
      </c>
      <c r="P144" s="262">
        <v>3000</v>
      </c>
      <c r="Q144" s="263">
        <v>3200</v>
      </c>
      <c r="AS144" s="98" t="s">
        <v>124</v>
      </c>
      <c r="AT144" s="98" t="s">
        <v>125</v>
      </c>
    </row>
    <row r="145" spans="4:66" ht="13.5">
      <c r="D145" s="185">
        <f t="shared" ref="D145:Q145" si="50">INT((D$144/1000*$BG$34)+($BH$41)*$AV$1)</f>
        <v>23</v>
      </c>
      <c r="E145" s="185">
        <f t="shared" si="50"/>
        <v>26</v>
      </c>
      <c r="F145" s="185">
        <f t="shared" si="50"/>
        <v>28</v>
      </c>
      <c r="G145" s="185">
        <f t="shared" si="50"/>
        <v>31</v>
      </c>
      <c r="H145" s="185">
        <f t="shared" si="50"/>
        <v>34</v>
      </c>
      <c r="I145" s="185">
        <f t="shared" si="50"/>
        <v>37</v>
      </c>
      <c r="J145" s="185">
        <f t="shared" si="50"/>
        <v>39</v>
      </c>
      <c r="K145" s="185">
        <f t="shared" si="50"/>
        <v>42</v>
      </c>
      <c r="L145" s="185">
        <f t="shared" si="50"/>
        <v>45</v>
      </c>
      <c r="M145" s="185">
        <f t="shared" si="50"/>
        <v>47</v>
      </c>
      <c r="N145" s="185">
        <f t="shared" si="50"/>
        <v>50</v>
      </c>
      <c r="O145" s="185">
        <f t="shared" si="50"/>
        <v>53</v>
      </c>
      <c r="P145" s="185">
        <f t="shared" si="50"/>
        <v>55</v>
      </c>
      <c r="Q145" s="185">
        <f t="shared" si="50"/>
        <v>58</v>
      </c>
    </row>
    <row r="146" spans="4:66">
      <c r="AX146" s="1" t="s">
        <v>127</v>
      </c>
    </row>
    <row r="147" spans="4:66" ht="14.25" thickBot="1">
      <c r="D147" s="1" t="s">
        <v>128</v>
      </c>
      <c r="K147" s="304">
        <v>35</v>
      </c>
      <c r="AS147" s="55"/>
      <c r="AT147" s="56">
        <v>600</v>
      </c>
      <c r="AU147" s="57">
        <v>750</v>
      </c>
      <c r="AV147" s="56">
        <v>900</v>
      </c>
      <c r="AW147" s="57">
        <v>1050</v>
      </c>
      <c r="AX147" s="56">
        <v>1200</v>
      </c>
      <c r="AY147" s="57">
        <v>1350</v>
      </c>
      <c r="AZ147" s="56">
        <v>1500</v>
      </c>
      <c r="BA147" s="57">
        <v>1650</v>
      </c>
      <c r="BB147" s="56">
        <v>1800</v>
      </c>
      <c r="BC147" s="57">
        <v>1950</v>
      </c>
      <c r="BD147" s="56">
        <v>2100</v>
      </c>
      <c r="BE147" s="58">
        <v>2250</v>
      </c>
      <c r="BF147" s="59">
        <v>2400</v>
      </c>
      <c r="BG147" s="57">
        <v>2550</v>
      </c>
      <c r="BH147" s="56">
        <v>2700</v>
      </c>
      <c r="BI147" s="57">
        <v>2850</v>
      </c>
      <c r="BJ147" s="56">
        <v>3000</v>
      </c>
      <c r="BK147" s="57">
        <v>3150</v>
      </c>
      <c r="BL147" s="57">
        <v>3200</v>
      </c>
    </row>
    <row r="148" spans="4:66" ht="14.25" thickBot="1">
      <c r="AS148" s="60">
        <v>900</v>
      </c>
      <c r="AT148" s="523" t="e">
        <f t="shared" ref="AT148:BE153" si="51">INT(((($S$6)+(AT$133/1000*$AT$7))*$C$21+$F$5)*$C$20)-($N$3+$S$6)</f>
        <v>#REF!</v>
      </c>
      <c r="AU148" s="523" t="e">
        <f t="shared" si="51"/>
        <v>#REF!</v>
      </c>
      <c r="AV148" s="523" t="e">
        <f t="shared" si="51"/>
        <v>#REF!</v>
      </c>
      <c r="AW148" s="523" t="e">
        <f t="shared" si="51"/>
        <v>#REF!</v>
      </c>
      <c r="AX148" s="523" t="e">
        <f t="shared" si="51"/>
        <v>#REF!</v>
      </c>
      <c r="AY148" s="523" t="e">
        <f t="shared" si="51"/>
        <v>#REF!</v>
      </c>
      <c r="AZ148" s="523" t="e">
        <f t="shared" si="51"/>
        <v>#REF!</v>
      </c>
      <c r="BA148" s="523" t="e">
        <f t="shared" si="51"/>
        <v>#REF!</v>
      </c>
      <c r="BB148" s="523" t="e">
        <f t="shared" si="51"/>
        <v>#REF!</v>
      </c>
      <c r="BC148" s="523" t="e">
        <f t="shared" si="51"/>
        <v>#REF!</v>
      </c>
      <c r="BD148" s="523" t="e">
        <f t="shared" si="51"/>
        <v>#REF!</v>
      </c>
      <c r="BE148" s="523" t="e">
        <f t="shared" si="51"/>
        <v>#REF!</v>
      </c>
      <c r="BF148" s="62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777">
        <v>0</v>
      </c>
    </row>
    <row r="149" spans="4:66" ht="14.25" thickBot="1">
      <c r="D149" s="1" t="s">
        <v>129</v>
      </c>
      <c r="AS149" s="63">
        <v>1200</v>
      </c>
      <c r="AT149" s="778" t="e">
        <f t="shared" si="51"/>
        <v>#REF!</v>
      </c>
      <c r="AU149" s="523" t="e">
        <f t="shared" si="51"/>
        <v>#REF!</v>
      </c>
      <c r="AV149" s="523" t="e">
        <f t="shared" si="51"/>
        <v>#REF!</v>
      </c>
      <c r="AW149" s="523" t="e">
        <f t="shared" si="51"/>
        <v>#REF!</v>
      </c>
      <c r="AX149" s="523" t="e">
        <f t="shared" si="51"/>
        <v>#REF!</v>
      </c>
      <c r="AY149" s="523" t="e">
        <f t="shared" si="51"/>
        <v>#REF!</v>
      </c>
      <c r="AZ149" s="523" t="e">
        <f t="shared" si="51"/>
        <v>#REF!</v>
      </c>
      <c r="BA149" s="523" t="e">
        <f t="shared" si="51"/>
        <v>#REF!</v>
      </c>
      <c r="BB149" s="523" t="e">
        <f t="shared" si="51"/>
        <v>#REF!</v>
      </c>
      <c r="BC149" s="523" t="e">
        <f t="shared" si="51"/>
        <v>#REF!</v>
      </c>
      <c r="BD149" s="523" t="e">
        <f t="shared" si="51"/>
        <v>#REF!</v>
      </c>
      <c r="BE149" s="523" t="e">
        <f t="shared" si="51"/>
        <v>#REF!</v>
      </c>
      <c r="BF149" s="66">
        <v>0</v>
      </c>
      <c r="BG149" s="65">
        <v>0</v>
      </c>
      <c r="BH149" s="65">
        <v>0</v>
      </c>
      <c r="BI149" s="65">
        <v>0</v>
      </c>
      <c r="BJ149" s="65">
        <v>0</v>
      </c>
      <c r="BK149" s="65">
        <v>0</v>
      </c>
      <c r="BL149" s="67">
        <v>0</v>
      </c>
    </row>
    <row r="150" spans="4:66" ht="14.25" thickBot="1">
      <c r="AS150" s="63">
        <v>1500</v>
      </c>
      <c r="AT150" s="523" t="e">
        <f t="shared" si="51"/>
        <v>#REF!</v>
      </c>
      <c r="AU150" s="523" t="e">
        <f t="shared" si="51"/>
        <v>#REF!</v>
      </c>
      <c r="AV150" s="523" t="e">
        <f t="shared" si="51"/>
        <v>#REF!</v>
      </c>
      <c r="AW150" s="523" t="e">
        <f t="shared" si="51"/>
        <v>#REF!</v>
      </c>
      <c r="AX150" s="523" t="e">
        <f t="shared" si="51"/>
        <v>#REF!</v>
      </c>
      <c r="AY150" s="523" t="e">
        <f t="shared" si="51"/>
        <v>#REF!</v>
      </c>
      <c r="AZ150" s="523" t="e">
        <f t="shared" si="51"/>
        <v>#REF!</v>
      </c>
      <c r="BA150" s="523" t="e">
        <f t="shared" si="51"/>
        <v>#REF!</v>
      </c>
      <c r="BB150" s="523" t="e">
        <f t="shared" si="51"/>
        <v>#REF!</v>
      </c>
      <c r="BC150" s="523" t="e">
        <f t="shared" si="51"/>
        <v>#REF!</v>
      </c>
      <c r="BD150" s="523" t="e">
        <f t="shared" si="51"/>
        <v>#REF!</v>
      </c>
      <c r="BE150" s="523" t="e">
        <f t="shared" si="51"/>
        <v>#REF!</v>
      </c>
      <c r="BF150" s="66">
        <v>0</v>
      </c>
      <c r="BG150" s="65">
        <v>0</v>
      </c>
      <c r="BH150" s="65">
        <v>0</v>
      </c>
      <c r="BI150" s="65">
        <v>0</v>
      </c>
      <c r="BJ150" s="65">
        <v>0</v>
      </c>
      <c r="BK150" s="65">
        <v>0</v>
      </c>
      <c r="BL150" s="67">
        <v>0</v>
      </c>
    </row>
    <row r="151" spans="4:66" ht="14.25" thickBot="1">
      <c r="AS151" s="63">
        <v>1800</v>
      </c>
      <c r="AT151" s="523" t="e">
        <f t="shared" si="51"/>
        <v>#REF!</v>
      </c>
      <c r="AU151" s="523" t="e">
        <f t="shared" si="51"/>
        <v>#REF!</v>
      </c>
      <c r="AV151" s="523" t="e">
        <f t="shared" si="51"/>
        <v>#REF!</v>
      </c>
      <c r="AW151" s="523" t="e">
        <f t="shared" si="51"/>
        <v>#REF!</v>
      </c>
      <c r="AX151" s="523" t="e">
        <f t="shared" si="51"/>
        <v>#REF!</v>
      </c>
      <c r="AY151" s="523" t="e">
        <f t="shared" si="51"/>
        <v>#REF!</v>
      </c>
      <c r="AZ151" s="523" t="e">
        <f t="shared" si="51"/>
        <v>#REF!</v>
      </c>
      <c r="BA151" s="523" t="e">
        <f t="shared" si="51"/>
        <v>#REF!</v>
      </c>
      <c r="BB151" s="523" t="e">
        <f t="shared" si="51"/>
        <v>#REF!</v>
      </c>
      <c r="BC151" s="523" t="e">
        <f t="shared" si="51"/>
        <v>#REF!</v>
      </c>
      <c r="BD151" s="523" t="e">
        <f t="shared" si="51"/>
        <v>#REF!</v>
      </c>
      <c r="BE151" s="523" t="e">
        <f t="shared" si="51"/>
        <v>#REF!</v>
      </c>
      <c r="BF151" s="66">
        <v>0</v>
      </c>
      <c r="BG151" s="69">
        <v>0</v>
      </c>
      <c r="BH151" s="69">
        <v>0</v>
      </c>
      <c r="BI151" s="69">
        <v>0</v>
      </c>
      <c r="BJ151" s="69">
        <v>0</v>
      </c>
      <c r="BK151" s="69">
        <v>0</v>
      </c>
      <c r="BL151" s="70">
        <v>0</v>
      </c>
    </row>
    <row r="152" spans="4:66" ht="14.25" thickBot="1">
      <c r="D152" s="1" t="s">
        <v>130</v>
      </c>
      <c r="AS152" s="60">
        <v>2100</v>
      </c>
      <c r="AT152" s="523" t="e">
        <f t="shared" si="51"/>
        <v>#REF!</v>
      </c>
      <c r="AU152" s="523" t="e">
        <f t="shared" si="51"/>
        <v>#REF!</v>
      </c>
      <c r="AV152" s="523" t="e">
        <f t="shared" si="51"/>
        <v>#REF!</v>
      </c>
      <c r="AW152" s="523" t="e">
        <f t="shared" si="51"/>
        <v>#REF!</v>
      </c>
      <c r="AX152" s="523" t="e">
        <f t="shared" si="51"/>
        <v>#REF!</v>
      </c>
      <c r="AY152" s="523" t="e">
        <f t="shared" si="51"/>
        <v>#REF!</v>
      </c>
      <c r="AZ152" s="523" t="e">
        <f t="shared" si="51"/>
        <v>#REF!</v>
      </c>
      <c r="BA152" s="523" t="e">
        <f t="shared" si="51"/>
        <v>#REF!</v>
      </c>
      <c r="BB152" s="523" t="e">
        <f t="shared" si="51"/>
        <v>#REF!</v>
      </c>
      <c r="BC152" s="523" t="e">
        <f t="shared" si="51"/>
        <v>#REF!</v>
      </c>
      <c r="BD152" s="523" t="e">
        <f t="shared" si="51"/>
        <v>#REF!</v>
      </c>
      <c r="BE152" s="523" t="e">
        <f t="shared" si="51"/>
        <v>#REF!</v>
      </c>
      <c r="BF152" s="71">
        <v>0</v>
      </c>
      <c r="BG152" s="65">
        <v>0</v>
      </c>
      <c r="BH152" s="65">
        <v>0</v>
      </c>
      <c r="BI152" s="65">
        <v>0</v>
      </c>
      <c r="BJ152" s="65">
        <v>0</v>
      </c>
      <c r="BK152" s="65">
        <v>0</v>
      </c>
      <c r="BL152" s="67">
        <v>0</v>
      </c>
    </row>
    <row r="153" spans="4:66" ht="14.25" thickBot="1">
      <c r="AS153" s="63">
        <v>2400</v>
      </c>
      <c r="AT153" s="523" t="e">
        <f t="shared" si="51"/>
        <v>#REF!</v>
      </c>
      <c r="AU153" s="523" t="e">
        <f t="shared" si="51"/>
        <v>#REF!</v>
      </c>
      <c r="AV153" s="523" t="e">
        <f t="shared" si="51"/>
        <v>#REF!</v>
      </c>
      <c r="AW153" s="523" t="e">
        <f t="shared" si="51"/>
        <v>#REF!</v>
      </c>
      <c r="AX153" s="523" t="e">
        <f t="shared" si="51"/>
        <v>#REF!</v>
      </c>
      <c r="AY153" s="523" t="e">
        <f t="shared" si="51"/>
        <v>#REF!</v>
      </c>
      <c r="AZ153" s="523" t="e">
        <f t="shared" si="51"/>
        <v>#REF!</v>
      </c>
      <c r="BA153" s="523" t="e">
        <f t="shared" si="51"/>
        <v>#REF!</v>
      </c>
      <c r="BB153" s="523" t="e">
        <f t="shared" si="51"/>
        <v>#REF!</v>
      </c>
      <c r="BC153" s="523" t="e">
        <f t="shared" si="51"/>
        <v>#REF!</v>
      </c>
      <c r="BD153" s="523" t="e">
        <f t="shared" si="51"/>
        <v>#REF!</v>
      </c>
      <c r="BE153" s="523" t="e">
        <f t="shared" si="51"/>
        <v>#REF!</v>
      </c>
      <c r="BF153" s="66">
        <v>0</v>
      </c>
      <c r="BG153" s="65">
        <v>0</v>
      </c>
      <c r="BH153" s="65">
        <v>0</v>
      </c>
      <c r="BI153" s="65">
        <v>0</v>
      </c>
      <c r="BJ153" s="65">
        <v>0</v>
      </c>
      <c r="BK153" s="65">
        <v>0</v>
      </c>
      <c r="BL153" s="67">
        <v>0</v>
      </c>
    </row>
    <row r="154" spans="4:66" ht="14.25" thickBot="1">
      <c r="AS154" s="63">
        <v>2700</v>
      </c>
      <c r="AT154" s="523" t="e">
        <f t="shared" ref="AT154:BC155" si="52">INT(((($S$6)+(AT$133/1000*$AT$7))*$C$21+$F$5)*$C$20)-($N$3+$S$6)</f>
        <v>#REF!</v>
      </c>
      <c r="AU154" s="523" t="e">
        <f t="shared" si="52"/>
        <v>#REF!</v>
      </c>
      <c r="AV154" s="523" t="e">
        <f t="shared" si="52"/>
        <v>#REF!</v>
      </c>
      <c r="AW154" s="523" t="e">
        <f t="shared" si="52"/>
        <v>#REF!</v>
      </c>
      <c r="AX154" s="523" t="e">
        <f t="shared" si="52"/>
        <v>#REF!</v>
      </c>
      <c r="AY154" s="523" t="e">
        <f t="shared" si="52"/>
        <v>#REF!</v>
      </c>
      <c r="AZ154" s="523" t="e">
        <f t="shared" si="52"/>
        <v>#REF!</v>
      </c>
      <c r="BA154" s="523" t="e">
        <f t="shared" si="52"/>
        <v>#REF!</v>
      </c>
      <c r="BB154" s="523" t="e">
        <f t="shared" si="52"/>
        <v>#REF!</v>
      </c>
      <c r="BC154" s="523" t="e">
        <f t="shared" si="52"/>
        <v>#REF!</v>
      </c>
      <c r="BD154" s="523">
        <v>0</v>
      </c>
      <c r="BE154" s="61">
        <v>0</v>
      </c>
      <c r="BF154" s="65">
        <v>0</v>
      </c>
      <c r="BG154" s="65">
        <v>0</v>
      </c>
      <c r="BH154" s="65">
        <v>0</v>
      </c>
      <c r="BI154" s="65">
        <v>0</v>
      </c>
      <c r="BJ154" s="65">
        <v>0</v>
      </c>
      <c r="BK154" s="65">
        <v>0</v>
      </c>
      <c r="BL154" s="67">
        <v>0</v>
      </c>
    </row>
    <row r="155" spans="4:66" ht="14.25" thickBot="1">
      <c r="AS155" s="63">
        <v>3000</v>
      </c>
      <c r="AT155" s="523" t="e">
        <f t="shared" si="52"/>
        <v>#REF!</v>
      </c>
      <c r="AU155" s="523" t="e">
        <f t="shared" si="52"/>
        <v>#REF!</v>
      </c>
      <c r="AV155" s="523" t="e">
        <f t="shared" si="52"/>
        <v>#REF!</v>
      </c>
      <c r="AW155" s="523" t="e">
        <f t="shared" si="52"/>
        <v>#REF!</v>
      </c>
      <c r="AX155" s="523" t="e">
        <f t="shared" si="52"/>
        <v>#REF!</v>
      </c>
      <c r="AY155" s="523" t="e">
        <f t="shared" si="52"/>
        <v>#REF!</v>
      </c>
      <c r="AZ155" s="523" t="e">
        <f t="shared" si="52"/>
        <v>#REF!</v>
      </c>
      <c r="BA155" s="523" t="e">
        <f t="shared" si="52"/>
        <v>#REF!</v>
      </c>
      <c r="BB155" s="523" t="e">
        <f t="shared" si="52"/>
        <v>#REF!</v>
      </c>
      <c r="BC155" s="523" t="e">
        <f t="shared" si="52"/>
        <v>#REF!</v>
      </c>
      <c r="BD155" s="75">
        <v>0</v>
      </c>
      <c r="BE155" s="76">
        <v>0</v>
      </c>
      <c r="BF155" s="76">
        <v>0</v>
      </c>
      <c r="BG155" s="76">
        <v>0</v>
      </c>
      <c r="BH155" s="76">
        <v>0</v>
      </c>
      <c r="BI155" s="76">
        <v>0</v>
      </c>
      <c r="BJ155" s="76">
        <v>0</v>
      </c>
      <c r="BK155" s="76">
        <v>0</v>
      </c>
      <c r="BL155" s="78">
        <v>0</v>
      </c>
    </row>
    <row r="159" spans="4:66" ht="16.5">
      <c r="AS159" s="54"/>
      <c r="AT159" s="1" t="s">
        <v>131</v>
      </c>
    </row>
    <row r="160" spans="4:66" ht="17.25" thickBot="1">
      <c r="AS160" s="54"/>
      <c r="AT160" s="55"/>
      <c r="AU160" s="56">
        <v>600</v>
      </c>
      <c r="AV160" s="57">
        <v>750</v>
      </c>
      <c r="AW160" s="56">
        <v>900</v>
      </c>
      <c r="AX160" s="57">
        <v>1050</v>
      </c>
      <c r="AY160" s="56">
        <v>1200</v>
      </c>
      <c r="AZ160" s="57">
        <v>1350</v>
      </c>
      <c r="BA160" s="56">
        <v>1500</v>
      </c>
      <c r="BB160" s="57">
        <v>1650</v>
      </c>
      <c r="BC160" s="56">
        <v>1800</v>
      </c>
      <c r="BD160" s="57">
        <v>1950</v>
      </c>
      <c r="BE160" s="56">
        <v>2100</v>
      </c>
      <c r="BF160" s="58">
        <v>2250</v>
      </c>
      <c r="BG160" s="59"/>
      <c r="BH160" s="57"/>
      <c r="BI160" s="56"/>
      <c r="BJ160" s="57"/>
      <c r="BK160" s="56"/>
      <c r="BL160" s="57"/>
      <c r="BM160" s="57"/>
      <c r="BN160" s="54"/>
    </row>
    <row r="161" spans="3:66" ht="16.5">
      <c r="AS161" s="54"/>
      <c r="AT161" s="60">
        <v>900</v>
      </c>
      <c r="AU161" s="523" t="e">
        <f t="shared" ref="AU161:BF166" si="53">INT(((($S$6)+(D$22/1000*$AT$7))*$C$21+$F$5)*$C$20)</f>
        <v>#REF!</v>
      </c>
      <c r="AV161" s="61" t="e">
        <f t="shared" si="53"/>
        <v>#REF!</v>
      </c>
      <c r="AW161" s="61" t="e">
        <f t="shared" si="53"/>
        <v>#REF!</v>
      </c>
      <c r="AX161" s="61" t="e">
        <f t="shared" si="53"/>
        <v>#REF!</v>
      </c>
      <c r="AY161" s="61" t="e">
        <f t="shared" si="53"/>
        <v>#REF!</v>
      </c>
      <c r="AZ161" s="61" t="e">
        <f t="shared" si="53"/>
        <v>#REF!</v>
      </c>
      <c r="BA161" s="61" t="e">
        <f t="shared" si="53"/>
        <v>#REF!</v>
      </c>
      <c r="BB161" s="61" t="e">
        <f t="shared" si="53"/>
        <v>#REF!</v>
      </c>
      <c r="BC161" s="61" t="e">
        <f t="shared" si="53"/>
        <v>#REF!</v>
      </c>
      <c r="BD161" s="61" t="e">
        <f t="shared" si="53"/>
        <v>#REF!</v>
      </c>
      <c r="BE161" s="61" t="e">
        <f t="shared" si="53"/>
        <v>#REF!</v>
      </c>
      <c r="BF161" s="61" t="e">
        <f t="shared" si="53"/>
        <v>#REF!</v>
      </c>
      <c r="BG161" s="62"/>
      <c r="BH161" s="61"/>
      <c r="BI161" s="61"/>
      <c r="BJ161" s="61"/>
      <c r="BK161" s="61"/>
      <c r="BL161" s="61"/>
      <c r="BM161" s="777"/>
      <c r="BN161" s="54"/>
    </row>
    <row r="162" spans="3:66" ht="16.5">
      <c r="AS162" s="54"/>
      <c r="AT162" s="63">
        <v>1200</v>
      </c>
      <c r="AU162" s="64" t="e">
        <f t="shared" si="53"/>
        <v>#REF!</v>
      </c>
      <c r="AV162" s="65" t="e">
        <f t="shared" si="53"/>
        <v>#REF!</v>
      </c>
      <c r="AW162" s="65" t="e">
        <f t="shared" si="53"/>
        <v>#REF!</v>
      </c>
      <c r="AX162" s="65" t="e">
        <f t="shared" si="53"/>
        <v>#REF!</v>
      </c>
      <c r="AY162" s="65" t="e">
        <f t="shared" si="53"/>
        <v>#REF!</v>
      </c>
      <c r="AZ162" s="65" t="e">
        <f t="shared" si="53"/>
        <v>#REF!</v>
      </c>
      <c r="BA162" s="65" t="e">
        <f t="shared" si="53"/>
        <v>#REF!</v>
      </c>
      <c r="BB162" s="65" t="e">
        <f t="shared" si="53"/>
        <v>#REF!</v>
      </c>
      <c r="BC162" s="65" t="e">
        <f t="shared" si="53"/>
        <v>#REF!</v>
      </c>
      <c r="BD162" s="65" t="e">
        <f t="shared" si="53"/>
        <v>#REF!</v>
      </c>
      <c r="BE162" s="65" t="e">
        <f t="shared" si="53"/>
        <v>#REF!</v>
      </c>
      <c r="BF162" s="65" t="e">
        <f t="shared" si="53"/>
        <v>#REF!</v>
      </c>
      <c r="BG162" s="66"/>
      <c r="BH162" s="65"/>
      <c r="BI162" s="65"/>
      <c r="BJ162" s="65"/>
      <c r="BK162" s="65"/>
      <c r="BL162" s="65"/>
      <c r="BM162" s="67"/>
      <c r="BN162" s="54"/>
    </row>
    <row r="163" spans="3:66" ht="16.5">
      <c r="AS163" s="54"/>
      <c r="AT163" s="63">
        <v>1500</v>
      </c>
      <c r="AU163" s="64" t="e">
        <f t="shared" si="53"/>
        <v>#REF!</v>
      </c>
      <c r="AV163" s="65" t="e">
        <f t="shared" si="53"/>
        <v>#REF!</v>
      </c>
      <c r="AW163" s="65" t="e">
        <f t="shared" si="53"/>
        <v>#REF!</v>
      </c>
      <c r="AX163" s="65" t="e">
        <f t="shared" si="53"/>
        <v>#REF!</v>
      </c>
      <c r="AY163" s="65" t="e">
        <f t="shared" si="53"/>
        <v>#REF!</v>
      </c>
      <c r="AZ163" s="65" t="e">
        <f t="shared" si="53"/>
        <v>#REF!</v>
      </c>
      <c r="BA163" s="65" t="e">
        <f t="shared" si="53"/>
        <v>#REF!</v>
      </c>
      <c r="BB163" s="65" t="e">
        <f t="shared" si="53"/>
        <v>#REF!</v>
      </c>
      <c r="BC163" s="65" t="e">
        <f t="shared" si="53"/>
        <v>#REF!</v>
      </c>
      <c r="BD163" s="65" t="e">
        <f t="shared" si="53"/>
        <v>#REF!</v>
      </c>
      <c r="BE163" s="65" t="e">
        <f t="shared" si="53"/>
        <v>#REF!</v>
      </c>
      <c r="BF163" s="65" t="e">
        <f t="shared" si="53"/>
        <v>#REF!</v>
      </c>
      <c r="BG163" s="66"/>
      <c r="BH163" s="65"/>
      <c r="BI163" s="65"/>
      <c r="BJ163" s="65"/>
      <c r="BK163" s="65"/>
      <c r="BL163" s="65"/>
      <c r="BM163" s="67"/>
      <c r="BN163" s="54"/>
    </row>
    <row r="164" spans="3:66" ht="16.5">
      <c r="AS164" s="54"/>
      <c r="AT164" s="63">
        <v>1800</v>
      </c>
      <c r="AU164" s="68" t="e">
        <f t="shared" si="53"/>
        <v>#REF!</v>
      </c>
      <c r="AV164" s="69" t="e">
        <f t="shared" si="53"/>
        <v>#REF!</v>
      </c>
      <c r="AW164" s="69" t="e">
        <f t="shared" si="53"/>
        <v>#REF!</v>
      </c>
      <c r="AX164" s="69" t="e">
        <f t="shared" si="53"/>
        <v>#REF!</v>
      </c>
      <c r="AY164" s="69" t="e">
        <f t="shared" si="53"/>
        <v>#REF!</v>
      </c>
      <c r="AZ164" s="69" t="e">
        <f t="shared" si="53"/>
        <v>#REF!</v>
      </c>
      <c r="BA164" s="69" t="e">
        <f t="shared" si="53"/>
        <v>#REF!</v>
      </c>
      <c r="BB164" s="69" t="e">
        <f t="shared" si="53"/>
        <v>#REF!</v>
      </c>
      <c r="BC164" s="69" t="e">
        <f t="shared" si="53"/>
        <v>#REF!</v>
      </c>
      <c r="BD164" s="69" t="e">
        <f t="shared" si="53"/>
        <v>#REF!</v>
      </c>
      <c r="BE164" s="69" t="e">
        <f t="shared" si="53"/>
        <v>#REF!</v>
      </c>
      <c r="BF164" s="69" t="e">
        <f t="shared" si="53"/>
        <v>#REF!</v>
      </c>
      <c r="BG164" s="66"/>
      <c r="BH164" s="69"/>
      <c r="BI164" s="69"/>
      <c r="BJ164" s="69"/>
      <c r="BK164" s="69"/>
      <c r="BL164" s="69"/>
      <c r="BM164" s="70"/>
      <c r="BN164" s="54"/>
    </row>
    <row r="165" spans="3:66" ht="16.5">
      <c r="C165" s="50"/>
      <c r="AS165" s="54"/>
      <c r="AT165" s="60">
        <v>2100</v>
      </c>
      <c r="AU165" s="64" t="e">
        <f t="shared" si="53"/>
        <v>#REF!</v>
      </c>
      <c r="AV165" s="65" t="e">
        <f t="shared" si="53"/>
        <v>#REF!</v>
      </c>
      <c r="AW165" s="65" t="e">
        <f t="shared" si="53"/>
        <v>#REF!</v>
      </c>
      <c r="AX165" s="65" t="e">
        <f t="shared" si="53"/>
        <v>#REF!</v>
      </c>
      <c r="AY165" s="65" t="e">
        <f t="shared" si="53"/>
        <v>#REF!</v>
      </c>
      <c r="AZ165" s="65" t="e">
        <f t="shared" si="53"/>
        <v>#REF!</v>
      </c>
      <c r="BA165" s="65" t="e">
        <f t="shared" si="53"/>
        <v>#REF!</v>
      </c>
      <c r="BB165" s="65" t="e">
        <f t="shared" si="53"/>
        <v>#REF!</v>
      </c>
      <c r="BC165" s="65" t="e">
        <f t="shared" si="53"/>
        <v>#REF!</v>
      </c>
      <c r="BD165" s="65" t="e">
        <f t="shared" si="53"/>
        <v>#REF!</v>
      </c>
      <c r="BE165" s="65" t="e">
        <f t="shared" si="53"/>
        <v>#REF!</v>
      </c>
      <c r="BF165" s="65" t="e">
        <f t="shared" si="53"/>
        <v>#REF!</v>
      </c>
      <c r="BG165" s="71"/>
      <c r="BH165" s="65"/>
      <c r="BI165" s="65"/>
      <c r="BJ165" s="65"/>
      <c r="BK165" s="65"/>
      <c r="BL165" s="65"/>
      <c r="BM165" s="67"/>
      <c r="BN165" s="54"/>
    </row>
    <row r="166" spans="3:66" ht="17.25" thickBot="1">
      <c r="AS166" s="54"/>
      <c r="AT166" s="63">
        <v>2400</v>
      </c>
      <c r="AU166" s="64" t="e">
        <f t="shared" si="53"/>
        <v>#REF!</v>
      </c>
      <c r="AV166" s="65" t="e">
        <f t="shared" si="53"/>
        <v>#REF!</v>
      </c>
      <c r="AW166" s="65" t="e">
        <f t="shared" si="53"/>
        <v>#REF!</v>
      </c>
      <c r="AX166" s="65" t="e">
        <f t="shared" si="53"/>
        <v>#REF!</v>
      </c>
      <c r="AY166" s="65" t="e">
        <f t="shared" si="53"/>
        <v>#REF!</v>
      </c>
      <c r="AZ166" s="65" t="e">
        <f t="shared" si="53"/>
        <v>#REF!</v>
      </c>
      <c r="BA166" s="65" t="e">
        <f t="shared" si="53"/>
        <v>#REF!</v>
      </c>
      <c r="BB166" s="65" t="e">
        <f t="shared" si="53"/>
        <v>#REF!</v>
      </c>
      <c r="BC166" s="65" t="e">
        <f t="shared" si="53"/>
        <v>#REF!</v>
      </c>
      <c r="BD166" s="65" t="e">
        <f t="shared" si="53"/>
        <v>#REF!</v>
      </c>
      <c r="BE166" s="65" t="e">
        <f t="shared" si="53"/>
        <v>#REF!</v>
      </c>
      <c r="BF166" s="65" t="e">
        <f t="shared" si="53"/>
        <v>#REF!</v>
      </c>
      <c r="BG166" s="66"/>
      <c r="BH166" s="65"/>
      <c r="BI166" s="65"/>
      <c r="BJ166" s="65"/>
      <c r="BK166" s="65"/>
      <c r="BL166" s="65"/>
      <c r="BM166" s="67"/>
      <c r="BN166" s="54"/>
    </row>
    <row r="167" spans="3:66" ht="16.5">
      <c r="AS167" s="54"/>
      <c r="AT167" s="63">
        <v>2700</v>
      </c>
      <c r="AU167" s="64" t="e">
        <f t="shared" ref="AU167:AZ168" si="54">INT(((($S$6)+(D$22/1000*$AT$7))*$C$21+$F$5)*$C$20)</f>
        <v>#REF!</v>
      </c>
      <c r="AV167" s="65" t="e">
        <f t="shared" si="54"/>
        <v>#REF!</v>
      </c>
      <c r="AW167" s="65" t="e">
        <f t="shared" si="54"/>
        <v>#REF!</v>
      </c>
      <c r="AX167" s="65" t="e">
        <f t="shared" si="54"/>
        <v>#REF!</v>
      </c>
      <c r="AY167" s="65" t="e">
        <f t="shared" si="54"/>
        <v>#REF!</v>
      </c>
      <c r="AZ167" s="65" t="e">
        <f t="shared" si="54"/>
        <v>#REF!</v>
      </c>
      <c r="BA167" s="72" t="e">
        <f t="shared" ref="BA167:BD168" si="55">INT((((J$22/1000*$AT$7))*$C$21+$F$5)*$C$20)</f>
        <v>#REF!</v>
      </c>
      <c r="BB167" s="73" t="e">
        <f t="shared" si="55"/>
        <v>#REF!</v>
      </c>
      <c r="BC167" s="73" t="e">
        <f t="shared" si="55"/>
        <v>#REF!</v>
      </c>
      <c r="BD167" s="74" t="e">
        <f t="shared" si="55"/>
        <v>#REF!</v>
      </c>
      <c r="BE167" s="523"/>
      <c r="BF167" s="61"/>
      <c r="BG167" s="65"/>
      <c r="BH167" s="65"/>
      <c r="BI167" s="65"/>
      <c r="BJ167" s="65"/>
      <c r="BK167" s="65"/>
      <c r="BL167" s="65"/>
      <c r="BM167" s="67"/>
      <c r="BN167" s="54"/>
    </row>
    <row r="168" spans="3:66" ht="17.25" thickBot="1">
      <c r="AS168" s="54"/>
      <c r="AT168" s="63">
        <v>3000</v>
      </c>
      <c r="AU168" s="75" t="e">
        <f t="shared" si="54"/>
        <v>#REF!</v>
      </c>
      <c r="AV168" s="76" t="e">
        <f t="shared" si="54"/>
        <v>#REF!</v>
      </c>
      <c r="AW168" s="76" t="e">
        <f t="shared" si="54"/>
        <v>#REF!</v>
      </c>
      <c r="AX168" s="76" t="e">
        <f t="shared" si="54"/>
        <v>#REF!</v>
      </c>
      <c r="AY168" s="76" t="e">
        <f t="shared" si="54"/>
        <v>#REF!</v>
      </c>
      <c r="AZ168" s="76" t="e">
        <f t="shared" si="54"/>
        <v>#REF!</v>
      </c>
      <c r="BA168" s="77" t="e">
        <f t="shared" si="55"/>
        <v>#REF!</v>
      </c>
      <c r="BB168" s="76" t="e">
        <f t="shared" si="55"/>
        <v>#REF!</v>
      </c>
      <c r="BC168" s="76" t="e">
        <f t="shared" si="55"/>
        <v>#REF!</v>
      </c>
      <c r="BD168" s="78" t="e">
        <f t="shared" si="55"/>
        <v>#REF!</v>
      </c>
      <c r="BE168" s="75"/>
      <c r="BF168" s="76"/>
      <c r="BG168" s="76"/>
      <c r="BH168" s="76"/>
      <c r="BI168" s="76"/>
      <c r="BJ168" s="76"/>
      <c r="BK168" s="76"/>
      <c r="BL168" s="76"/>
      <c r="BM168" s="78"/>
      <c r="BN168" s="54"/>
    </row>
    <row r="169" spans="3:66" ht="16.5">
      <c r="AS169" s="54"/>
      <c r="AT169" s="91"/>
      <c r="AU169" s="94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54"/>
      <c r="BI169" s="54"/>
      <c r="BJ169" s="54"/>
      <c r="BK169" s="54"/>
      <c r="BL169" s="54"/>
      <c r="BM169" s="96"/>
      <c r="BN169" s="97"/>
    </row>
    <row r="170" spans="3:66" ht="16.5">
      <c r="AS170" s="54"/>
      <c r="AY170" s="1" t="s">
        <v>127</v>
      </c>
      <c r="BN170" s="97"/>
    </row>
    <row r="171" spans="3:66" ht="16.5">
      <c r="AS171" s="54"/>
      <c r="AT171" s="55"/>
      <c r="AU171" s="56">
        <v>600</v>
      </c>
      <c r="AV171" s="57">
        <v>750</v>
      </c>
      <c r="AW171" s="56">
        <v>900</v>
      </c>
      <c r="AX171" s="57">
        <v>1050</v>
      </c>
      <c r="AY171" s="56">
        <v>1200</v>
      </c>
      <c r="AZ171" s="57">
        <v>1350</v>
      </c>
      <c r="BA171" s="56">
        <v>1500</v>
      </c>
      <c r="BB171" s="57">
        <v>1650</v>
      </c>
      <c r="BC171" s="56">
        <v>1800</v>
      </c>
      <c r="BD171" s="57">
        <v>1950</v>
      </c>
      <c r="BE171" s="56">
        <v>2100</v>
      </c>
      <c r="BF171" s="58">
        <v>2250</v>
      </c>
      <c r="BG171" s="59">
        <v>2400</v>
      </c>
      <c r="BH171" s="57">
        <v>2550</v>
      </c>
      <c r="BI171" s="56">
        <v>2700</v>
      </c>
      <c r="BJ171" s="57">
        <v>2850</v>
      </c>
      <c r="BK171" s="56">
        <v>3000</v>
      </c>
      <c r="BL171" s="57">
        <v>3150</v>
      </c>
      <c r="BM171" s="57">
        <v>3200</v>
      </c>
      <c r="BN171" s="97"/>
    </row>
    <row r="172" spans="3:66" ht="16.5">
      <c r="C172" s="1"/>
      <c r="AS172" s="54"/>
      <c r="AT172" s="60">
        <v>900</v>
      </c>
      <c r="AU172" s="109" t="e">
        <f t="shared" ref="AU172:BM172" si="56">INT(((($AH$17)+(D$22/1000*$AT$7))*$C$21+$F$5)*$C$20)</f>
        <v>#REF!</v>
      </c>
      <c r="AV172" s="109" t="e">
        <f t="shared" si="56"/>
        <v>#REF!</v>
      </c>
      <c r="AW172" s="109" t="e">
        <f t="shared" si="56"/>
        <v>#REF!</v>
      </c>
      <c r="AX172" s="109" t="e">
        <f t="shared" si="56"/>
        <v>#REF!</v>
      </c>
      <c r="AY172" s="109" t="e">
        <f t="shared" si="56"/>
        <v>#REF!</v>
      </c>
      <c r="AZ172" s="109" t="e">
        <f t="shared" si="56"/>
        <v>#REF!</v>
      </c>
      <c r="BA172" s="109" t="e">
        <f t="shared" si="56"/>
        <v>#REF!</v>
      </c>
      <c r="BB172" s="109" t="e">
        <f t="shared" si="56"/>
        <v>#REF!</v>
      </c>
      <c r="BC172" s="109" t="e">
        <f t="shared" si="56"/>
        <v>#REF!</v>
      </c>
      <c r="BD172" s="109" t="e">
        <f t="shared" si="56"/>
        <v>#REF!</v>
      </c>
      <c r="BE172" s="109" t="e">
        <f t="shared" si="56"/>
        <v>#REF!</v>
      </c>
      <c r="BF172" s="109" t="e">
        <f t="shared" si="56"/>
        <v>#REF!</v>
      </c>
      <c r="BG172" s="109" t="e">
        <f t="shared" si="56"/>
        <v>#REF!</v>
      </c>
      <c r="BH172" s="109" t="e">
        <f t="shared" si="56"/>
        <v>#REF!</v>
      </c>
      <c r="BI172" s="109" t="e">
        <f t="shared" si="56"/>
        <v>#REF!</v>
      </c>
      <c r="BJ172" s="109" t="e">
        <f t="shared" si="56"/>
        <v>#REF!</v>
      </c>
      <c r="BK172" s="109" t="e">
        <f t="shared" si="56"/>
        <v>#REF!</v>
      </c>
      <c r="BL172" s="109" t="e">
        <f t="shared" si="56"/>
        <v>#REF!</v>
      </c>
      <c r="BM172" s="109" t="e">
        <f t="shared" si="56"/>
        <v>#REF!</v>
      </c>
      <c r="BN172" s="97"/>
    </row>
    <row r="173" spans="3:66" ht="16.5">
      <c r="AS173" s="54"/>
      <c r="AT173" s="91"/>
      <c r="AU173" s="94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54"/>
      <c r="BI173" s="54"/>
      <c r="BJ173" s="54"/>
      <c r="BK173" s="54"/>
      <c r="BL173" s="54"/>
      <c r="BM173" s="54"/>
      <c r="BN173" s="54"/>
    </row>
    <row r="174" spans="3:66" ht="16.5">
      <c r="AS174" s="54"/>
      <c r="AT174" s="91"/>
      <c r="AU174" s="94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54"/>
      <c r="BI174" s="54"/>
      <c r="BJ174" s="54"/>
      <c r="BK174" s="54"/>
      <c r="BL174" s="54"/>
      <c r="BM174" s="54"/>
      <c r="BN174" s="54"/>
    </row>
    <row r="175" spans="3:66" ht="16.5">
      <c r="AS175" s="54"/>
      <c r="AT175" s="199" t="s">
        <v>132</v>
      </c>
      <c r="AU175" s="110"/>
      <c r="AV175" s="95"/>
      <c r="AW175" s="199">
        <v>2</v>
      </c>
      <c r="AX175" s="199" t="s">
        <v>133</v>
      </c>
      <c r="AY175" s="110"/>
      <c r="AZ175" s="95"/>
      <c r="BA175" s="199">
        <v>3</v>
      </c>
      <c r="BB175" s="199" t="s">
        <v>134</v>
      </c>
      <c r="BD175" s="110"/>
      <c r="BE175" s="199">
        <v>4</v>
      </c>
      <c r="BF175" s="199" t="s">
        <v>135</v>
      </c>
      <c r="BG175" s="110"/>
      <c r="BI175" s="54"/>
      <c r="BJ175" s="199">
        <v>5</v>
      </c>
      <c r="BK175" s="199" t="s">
        <v>136</v>
      </c>
      <c r="BL175" s="54"/>
      <c r="BM175" s="54"/>
      <c r="BN175" s="54"/>
    </row>
    <row r="176" spans="3:66" ht="16.5">
      <c r="AS176" s="54"/>
      <c r="AT176" s="199" t="s">
        <v>137</v>
      </c>
      <c r="AU176" s="110"/>
      <c r="AV176" s="95"/>
      <c r="AW176" s="110"/>
      <c r="AX176" s="199" t="s">
        <v>138</v>
      </c>
      <c r="AY176" s="110"/>
      <c r="AZ176" s="95"/>
      <c r="BA176" s="110"/>
      <c r="BB176" s="199" t="s">
        <v>139</v>
      </c>
      <c r="BD176" s="110"/>
      <c r="BE176" s="110"/>
      <c r="BF176" s="199" t="s">
        <v>140</v>
      </c>
      <c r="BG176"/>
      <c r="BI176" s="54"/>
      <c r="BJ176" s="110"/>
      <c r="BK176" s="199" t="s">
        <v>141</v>
      </c>
      <c r="BL176" s="54"/>
      <c r="BM176" s="54"/>
      <c r="BN176" s="54"/>
    </row>
    <row r="177" spans="45:66" ht="16.5">
      <c r="AS177" s="54"/>
      <c r="AT177" s="110"/>
      <c r="AU177" s="110"/>
      <c r="AV177" s="95"/>
      <c r="AW177" s="110"/>
      <c r="AX177" s="199" t="s">
        <v>142</v>
      </c>
      <c r="AY177" s="110"/>
      <c r="AZ177" s="95"/>
      <c r="BA177" s="110"/>
      <c r="BB177" s="199" t="s">
        <v>143</v>
      </c>
      <c r="BD177" s="110"/>
      <c r="BE177" s="110"/>
      <c r="BF177" s="199" t="s">
        <v>144</v>
      </c>
      <c r="BG177" s="110"/>
      <c r="BI177" s="54"/>
      <c r="BJ177" s="54"/>
      <c r="BK177" s="54"/>
      <c r="BL177" s="54"/>
      <c r="BM177" s="54"/>
      <c r="BN177" s="54"/>
    </row>
    <row r="178" spans="45:66" ht="16.5">
      <c r="AS178" s="54"/>
      <c r="AT178" s="2"/>
      <c r="AV178" s="95"/>
      <c r="AW178" s="95"/>
      <c r="AX178" s="95"/>
      <c r="AY178" s="95"/>
      <c r="AZ178" s="95"/>
      <c r="BA178" s="110"/>
      <c r="BB178" s="199" t="s">
        <v>145</v>
      </c>
      <c r="BD178"/>
      <c r="BE178" s="110"/>
      <c r="BF178" s="199" t="s">
        <v>146</v>
      </c>
      <c r="BG178" s="110"/>
      <c r="BI178" s="54"/>
      <c r="BJ178" s="54"/>
      <c r="BK178" s="54"/>
      <c r="BL178" s="54"/>
      <c r="BM178" s="54"/>
      <c r="BN178" s="54"/>
    </row>
    <row r="179" spans="45:66" ht="16.5">
      <c r="AS179" s="54"/>
      <c r="AT179" s="2"/>
      <c r="AV179" s="54"/>
      <c r="AW179" s="54"/>
      <c r="AX179" s="54"/>
      <c r="AY179" s="54"/>
      <c r="AZ179" s="54"/>
      <c r="BA179" s="110"/>
      <c r="BB179" s="199" t="s">
        <v>147</v>
      </c>
      <c r="BD179" s="110"/>
      <c r="BE179" s="110"/>
      <c r="BF179" s="199" t="s">
        <v>138</v>
      </c>
      <c r="BG179" s="110"/>
      <c r="BI179" s="54"/>
      <c r="BJ179" s="54"/>
      <c r="BK179" s="54"/>
      <c r="BL179" s="54"/>
      <c r="BM179" s="54"/>
      <c r="BN179" s="54"/>
    </row>
    <row r="180" spans="45:66" ht="16.5">
      <c r="AS180" s="54"/>
      <c r="AT180" s="2"/>
      <c r="AV180" s="54"/>
      <c r="AW180" s="54"/>
      <c r="AX180" s="54"/>
      <c r="AY180" s="54"/>
      <c r="AZ180" s="54"/>
      <c r="BA180" s="110"/>
      <c r="BB180" s="199" t="s">
        <v>148</v>
      </c>
      <c r="BD180" s="110"/>
      <c r="BE180" s="54"/>
      <c r="BF180" s="54"/>
      <c r="BG180" s="54"/>
      <c r="BI180" s="54"/>
      <c r="BJ180" s="54"/>
      <c r="BK180" s="54"/>
      <c r="BL180" s="54"/>
      <c r="BM180" s="54"/>
      <c r="BN180" s="54"/>
    </row>
    <row r="181" spans="45:66" ht="16.5">
      <c r="AS181" s="54"/>
      <c r="AT181" s="110"/>
      <c r="AU181" s="110"/>
      <c r="AV181" s="54"/>
      <c r="AW181" s="54"/>
      <c r="AX181" s="54"/>
      <c r="AY181" s="54"/>
      <c r="AZ181" s="54"/>
      <c r="BA181" s="110"/>
      <c r="BB181" s="199" t="s">
        <v>149</v>
      </c>
      <c r="BD181" s="110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</row>
    <row r="182" spans="45:66" ht="16.5">
      <c r="AS182" s="54"/>
      <c r="AT182" s="2"/>
      <c r="AW182" s="54"/>
      <c r="AX182" s="54"/>
      <c r="AY182" s="54"/>
      <c r="AZ182" s="54"/>
      <c r="BA182" s="110"/>
      <c r="BB182" s="199" t="s">
        <v>150</v>
      </c>
      <c r="BD182" s="110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</row>
    <row r="205" spans="3:3">
      <c r="C205" s="50"/>
    </row>
    <row r="245" spans="3:3">
      <c r="C245" s="50"/>
    </row>
    <row r="252" spans="3:3">
      <c r="C252" s="1"/>
    </row>
  </sheetData>
  <mergeCells count="41">
    <mergeCell ref="B122:B139"/>
    <mergeCell ref="C140:H140"/>
    <mergeCell ref="I140:L140"/>
    <mergeCell ref="M140:Q140"/>
    <mergeCell ref="B98:B115"/>
    <mergeCell ref="C116:H116"/>
    <mergeCell ref="I116:L116"/>
    <mergeCell ref="M116:Q116"/>
    <mergeCell ref="D119:Q119"/>
    <mergeCell ref="D120:Q120"/>
    <mergeCell ref="B74:B91"/>
    <mergeCell ref="C92:H92"/>
    <mergeCell ref="I92:L92"/>
    <mergeCell ref="M92:Q92"/>
    <mergeCell ref="D95:Q95"/>
    <mergeCell ref="D96:Q96"/>
    <mergeCell ref="C68:H68"/>
    <mergeCell ref="I68:L68"/>
    <mergeCell ref="M68:Q68"/>
    <mergeCell ref="D71:Q71"/>
    <mergeCell ref="U71:AI71"/>
    <mergeCell ref="D72:Q72"/>
    <mergeCell ref="U72:AI72"/>
    <mergeCell ref="D47:Q47"/>
    <mergeCell ref="U47:AI47"/>
    <mergeCell ref="D48:Q48"/>
    <mergeCell ref="U48:AI48"/>
    <mergeCell ref="BM49:BM66"/>
    <mergeCell ref="B50:B67"/>
    <mergeCell ref="D20:Q20"/>
    <mergeCell ref="D21:Q21"/>
    <mergeCell ref="B23:B40"/>
    <mergeCell ref="C41:H41"/>
    <mergeCell ref="I41:L41"/>
    <mergeCell ref="M41:Q41"/>
    <mergeCell ref="I1:S1"/>
    <mergeCell ref="BF9:BI9"/>
    <mergeCell ref="BA13:BA14"/>
    <mergeCell ref="BB13:BB14"/>
    <mergeCell ref="AS17:AS19"/>
    <mergeCell ref="D19:Q19"/>
  </mergeCells>
  <conditionalFormatting sqref="BB3">
    <cfRule type="duplicateValues" dxfId="3" priority="3"/>
  </conditionalFormatting>
  <conditionalFormatting sqref="BB4:BB9">
    <cfRule type="duplicateValues" dxfId="2" priority="2"/>
  </conditionalFormatting>
  <conditionalFormatting sqref="BB10:BB12">
    <cfRule type="duplicateValues" dxfId="1" priority="1"/>
  </conditionalFormatting>
  <conditionalFormatting sqref="BD35:BH37 BC38:BH38 BB28:BH29 BB30 BD30:BE30 BG30:BH30 BB34:BB37">
    <cfRule type="duplicateValues" dxfId="0" priority="4"/>
  </conditionalFormatting>
  <hyperlinks>
    <hyperlink ref="C19" location="'Index Page'!A1" display="BACK" xr:uid="{00000000-0004-0000-0800-000000000000}"/>
  </hyperlinks>
  <pageMargins left="0.7" right="0.7" top="0.75" bottom="0.75" header="0.3" footer="0.3"/>
  <pageSetup paperSize="9" scale="19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Joseph Pajeska</dc:creator>
  <cp:keywords/>
  <dc:description/>
  <cp:lastModifiedBy>Selva</cp:lastModifiedBy>
  <cp:revision/>
  <dcterms:created xsi:type="dcterms:W3CDTF">2020-08-20T02:03:31Z</dcterms:created>
  <dcterms:modified xsi:type="dcterms:W3CDTF">2024-10-17T13:48:43Z</dcterms:modified>
  <cp:category/>
  <cp:contentStatus/>
</cp:coreProperties>
</file>