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1" l="1"/>
  <c r="S29" i="1"/>
  <c r="V29" i="1"/>
  <c r="L29" i="1"/>
  <c r="N29" i="1"/>
  <c r="R18" i="1"/>
  <c r="R21" i="1"/>
  <c r="R12" i="1"/>
  <c r="O29" i="1"/>
  <c r="K29" i="1"/>
  <c r="L21" i="1"/>
  <c r="V27" i="1"/>
  <c r="U10" i="1"/>
  <c r="K10" i="1" l="1"/>
  <c r="L10" i="1" s="1"/>
  <c r="N10" i="1" l="1"/>
  <c r="M10" i="1"/>
  <c r="O10" i="1" s="1"/>
  <c r="T10" i="1" l="1"/>
  <c r="S10" i="1"/>
  <c r="V10" i="1"/>
  <c r="R10" i="1"/>
  <c r="W10" i="1" l="1"/>
  <c r="K18" i="1" l="1"/>
  <c r="L18" i="1" s="1"/>
  <c r="K12" i="1"/>
  <c r="L12" i="1" s="1"/>
  <c r="M12" i="1" s="1"/>
  <c r="O12" i="1" s="1"/>
  <c r="M18" i="1" l="1"/>
  <c r="O18" i="1" s="1"/>
  <c r="N18" i="1"/>
  <c r="V12" i="1"/>
  <c r="S12" i="1"/>
  <c r="T12" i="1"/>
  <c r="U12" i="1"/>
  <c r="N12" i="1"/>
  <c r="W22" i="1"/>
  <c r="W23" i="1"/>
  <c r="W24" i="1"/>
  <c r="V22" i="1"/>
  <c r="V23" i="1"/>
  <c r="U22" i="1"/>
  <c r="U23" i="1"/>
  <c r="T22" i="1"/>
  <c r="S22" i="1"/>
  <c r="S23" i="1"/>
  <c r="R22" i="1"/>
  <c r="R23" i="1"/>
  <c r="R24" i="1"/>
  <c r="R25" i="1"/>
  <c r="V18" i="1" l="1"/>
  <c r="S18" i="1"/>
  <c r="T18" i="1"/>
  <c r="U18" i="1"/>
  <c r="W12" i="1"/>
  <c r="W18" i="1" l="1"/>
  <c r="T23" i="1" l="1"/>
  <c r="T24" i="1"/>
  <c r="T25" i="1"/>
  <c r="T26" i="1"/>
  <c r="T27" i="1"/>
  <c r="T28" i="1"/>
  <c r="S24" i="1"/>
  <c r="V24" i="1" s="1"/>
  <c r="S25" i="1"/>
  <c r="V25" i="1" s="1"/>
  <c r="S26" i="1"/>
  <c r="V26" i="1" s="1"/>
  <c r="S27" i="1"/>
  <c r="S28" i="1"/>
  <c r="V28" i="1" s="1"/>
  <c r="W26" i="1" l="1"/>
  <c r="W25" i="1"/>
  <c r="W27" i="1"/>
  <c r="K21" i="1" l="1"/>
  <c r="K20" i="1"/>
  <c r="L20" i="1" s="1"/>
  <c r="K19" i="1"/>
  <c r="L19" i="1" s="1"/>
  <c r="K17" i="1"/>
  <c r="L17" i="1" s="1"/>
  <c r="N17" i="1" s="1"/>
  <c r="K16" i="1"/>
  <c r="L16" i="1" s="1"/>
  <c r="K15" i="1"/>
  <c r="L15" i="1" s="1"/>
  <c r="K14" i="1"/>
  <c r="L14" i="1" s="1"/>
  <c r="K13" i="1"/>
  <c r="L13" i="1" s="1"/>
  <c r="N13" i="1" s="1"/>
  <c r="K11" i="1"/>
  <c r="L11" i="1" s="1"/>
  <c r="K9" i="1"/>
  <c r="L9" i="1" s="1"/>
  <c r="N9" i="1" l="1"/>
  <c r="M9" i="1"/>
  <c r="O9" i="1" s="1"/>
  <c r="U9" i="1" s="1"/>
  <c r="N20" i="1"/>
  <c r="M20" i="1"/>
  <c r="O20" i="1" s="1"/>
  <c r="N15" i="1"/>
  <c r="M15" i="1"/>
  <c r="O15" i="1" s="1"/>
  <c r="U15" i="1" s="1"/>
  <c r="M13" i="1"/>
  <c r="O13" i="1" s="1"/>
  <c r="U13" i="1" s="1"/>
  <c r="N11" i="1"/>
  <c r="M11" i="1"/>
  <c r="O11" i="1" s="1"/>
  <c r="U11" i="1" s="1"/>
  <c r="M17" i="1"/>
  <c r="O17" i="1" s="1"/>
  <c r="M21" i="1"/>
  <c r="O21" i="1" s="1"/>
  <c r="N21" i="1"/>
  <c r="N19" i="1"/>
  <c r="M19" i="1"/>
  <c r="O19" i="1" s="1"/>
  <c r="N14" i="1"/>
  <c r="M14" i="1"/>
  <c r="O14" i="1" s="1"/>
  <c r="U14" i="1" s="1"/>
  <c r="N16" i="1"/>
  <c r="M16" i="1"/>
  <c r="O16" i="1" s="1"/>
  <c r="U16" i="1" s="1"/>
  <c r="V21" i="1" l="1"/>
  <c r="U21" i="1"/>
  <c r="V20" i="1"/>
  <c r="U20" i="1"/>
  <c r="U17" i="1"/>
  <c r="V17" i="1"/>
  <c r="V19" i="1"/>
  <c r="U19" i="1"/>
  <c r="T17" i="1"/>
  <c r="S17" i="1"/>
  <c r="R17" i="1"/>
  <c r="V15" i="1"/>
  <c r="T15" i="1"/>
  <c r="S15" i="1"/>
  <c r="R15" i="1"/>
  <c r="T19" i="1"/>
  <c r="S19" i="1"/>
  <c r="R19" i="1"/>
  <c r="V9" i="1"/>
  <c r="T9" i="1"/>
  <c r="S9" i="1"/>
  <c r="R9" i="1"/>
  <c r="V11" i="1"/>
  <c r="T11" i="1"/>
  <c r="S11" i="1"/>
  <c r="R11" i="1"/>
  <c r="V14" i="1"/>
  <c r="T14" i="1"/>
  <c r="S14" i="1"/>
  <c r="R14" i="1"/>
  <c r="T21" i="1"/>
  <c r="S21" i="1"/>
  <c r="V13" i="1"/>
  <c r="T13" i="1"/>
  <c r="S13" i="1"/>
  <c r="R13" i="1"/>
  <c r="T20" i="1"/>
  <c r="S20" i="1"/>
  <c r="R20" i="1"/>
  <c r="R16" i="1"/>
  <c r="V16" i="1"/>
  <c r="S16" i="1"/>
  <c r="T16" i="1"/>
  <c r="W17" i="1" l="1"/>
  <c r="W21" i="1"/>
  <c r="W20" i="1"/>
  <c r="W19" i="1"/>
  <c r="W16" i="1"/>
  <c r="W15" i="1"/>
  <c r="W14" i="1"/>
  <c r="W13" i="1"/>
  <c r="W11" i="1"/>
  <c r="W9" i="1"/>
</calcChain>
</file>

<file path=xl/sharedStrings.xml><?xml version="1.0" encoding="utf-8"?>
<sst xmlns="http://schemas.openxmlformats.org/spreadsheetml/2006/main" count="58" uniqueCount="39">
  <si>
    <t>Room/Area</t>
  </si>
  <si>
    <t>Width (INCHES)</t>
  </si>
  <si>
    <t>Height (INCHES)</t>
  </si>
  <si>
    <t>WIDTH (cm)</t>
  </si>
  <si>
    <t>HEIGHT(cm)</t>
  </si>
  <si>
    <t>HEADING TYPE</t>
  </si>
  <si>
    <t>FULLNESS</t>
  </si>
  <si>
    <t>FABRIC WIDTH</t>
  </si>
  <si>
    <t>PATTERN REPEAT</t>
  </si>
  <si>
    <t>Total no. width for full window</t>
  </si>
  <si>
    <t>Total Fabric</t>
  </si>
  <si>
    <t>No. width per curtain</t>
  </si>
  <si>
    <t>Fabric</t>
  </si>
  <si>
    <t>CLIENT:</t>
  </si>
  <si>
    <t>DATE:</t>
  </si>
  <si>
    <t>ADDRESS:</t>
  </si>
  <si>
    <t>E-MAIL:</t>
  </si>
  <si>
    <t>MOBILE:</t>
  </si>
  <si>
    <t>16/01/2021</t>
  </si>
  <si>
    <t>Total Cost per Window</t>
  </si>
  <si>
    <t>Standard Lining, Tape,Hooks, Stitching &amp; Installation</t>
  </si>
  <si>
    <t>No Lining, Tape, Hooks, Stitching &amp; Installation</t>
  </si>
  <si>
    <t>What type of Lining Does Customer need? 1 = No Lining, 2 = Standard lining, 3 = Blackout Lining</t>
  </si>
  <si>
    <t>FABRIC REQUIRED</t>
  </si>
  <si>
    <t>FILL ALL GREEN HIGLIGHTED BOXES</t>
  </si>
  <si>
    <t>Blackout Lining (140cm), Tape,Hooks, Stitching &amp; Installation</t>
  </si>
  <si>
    <t>Blackout Lining (280cm), Tape,Hooks, Stitching &amp; Installation</t>
  </si>
  <si>
    <t>Bedroom 1</t>
  </si>
  <si>
    <t>Bedroom 2</t>
  </si>
  <si>
    <t>Luxury Bedroom</t>
  </si>
  <si>
    <t>WAVE TAPE</t>
  </si>
  <si>
    <t>Curtain (with Blackout Lining) - Runway Shoot 03 - Pearl</t>
  </si>
  <si>
    <t>Manual Wave Curtain Track + Curtain (with Blackout Lining) - Runway Shoot 03 - Pearl</t>
  </si>
  <si>
    <t>Curtain (with Blackout Lining) -  Runway Shoot 04 - Dune</t>
  </si>
  <si>
    <t>PUT ON HOLD</t>
  </si>
  <si>
    <t>Curtain (with Blackout Lining) -  Runway Shutter 01-Rattan + Sheer VD1348-130</t>
  </si>
  <si>
    <t>Curtain (with Blackout Lining) - Runway Exposure Ivory-01</t>
  </si>
  <si>
    <t>Curtain (with Blackout Lining) - Dusk to Dawn NightfallStone</t>
  </si>
  <si>
    <t>Material Cost Per Metre (exclusive of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</si>
</sst>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1" fillId="0" borderId="0" xfId="0" applyNumberFormat="1" applyFont="1"/>
    <xf numFmtId="15" fontId="1" fillId="0" borderId="0" xfId="0" applyNumberFormat="1" applyFont="1" applyAlignment="1">
      <alignment horizontal="left"/>
    </xf>
    <xf numFmtId="0" fontId="3" fillId="0" borderId="0" xfId="1" applyFont="1"/>
    <xf numFmtId="0" fontId="2" fillId="0" borderId="0" xfId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0" fillId="4" borderId="1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/>
    </xf>
    <xf numFmtId="0" fontId="0" fillId="0" borderId="1" xfId="0" applyFill="1" applyBorder="1"/>
    <xf numFmtId="0" fontId="4" fillId="0" borderId="0" xfId="0" applyFont="1" applyAlignment="1"/>
    <xf numFmtId="0" fontId="5" fillId="5" borderId="0" xfId="0" applyFont="1" applyFill="1" applyAlignment="1"/>
    <xf numFmtId="0" fontId="6" fillId="0" borderId="0" xfId="0" applyFont="1" applyAlignment="1">
      <alignment horizontal="left"/>
    </xf>
    <xf numFmtId="0" fontId="0" fillId="6" borderId="1" xfId="0" applyFont="1" applyFill="1" applyBorder="1" applyAlignment="1">
      <alignment horizontal="left"/>
    </xf>
    <xf numFmtId="2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463550</xdr:colOff>
      <xdr:row>0</xdr:row>
      <xdr:rowOff>123825</xdr:rowOff>
    </xdr:from>
    <xdr:to>
      <xdr:col>21</xdr:col>
      <xdr:colOff>330624</xdr:colOff>
      <xdr:row>5</xdr:row>
      <xdr:rowOff>66563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7925" y="123825"/>
          <a:ext cx="2926981" cy="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topLeftCell="D5" zoomScale="80" zoomScaleNormal="80" workbookViewId="0">
      <selection activeCell="K13" sqref="K13"/>
    </sheetView>
  </sheetViews>
  <sheetFormatPr defaultRowHeight="15" x14ac:dyDescent="0.25"/>
  <cols>
    <col min="1" max="1" width="68.5703125" customWidth="1"/>
    <col min="2" max="3" width="0" hidden="1" customWidth="1"/>
    <col min="6" max="6" width="11.28515625" customWidth="1"/>
    <col min="7" max="7" width="10.5703125" customWidth="1"/>
    <col min="10" max="10" width="0" hidden="1" customWidth="1"/>
    <col min="11" max="11" width="6.5703125" bestFit="1" customWidth="1"/>
    <col min="13" max="13" width="0" hidden="1" customWidth="1"/>
    <col min="14" max="14" width="10.7109375" bestFit="1" customWidth="1"/>
    <col min="15" max="15" width="10.42578125" customWidth="1"/>
    <col min="16" max="16" width="11.5703125" style="22" customWidth="1"/>
    <col min="17" max="17" width="15.5703125" style="2" customWidth="1"/>
    <col min="18" max="18" width="11.7109375" customWidth="1"/>
    <col min="19" max="21" width="11.42578125" customWidth="1"/>
    <col min="22" max="22" width="9.140625" customWidth="1"/>
  </cols>
  <sheetData>
    <row r="1" spans="1:23" x14ac:dyDescent="0.25">
      <c r="A1" s="18" t="s">
        <v>13</v>
      </c>
      <c r="B1" s="1"/>
      <c r="O1" s="2"/>
    </row>
    <row r="2" spans="1:23" x14ac:dyDescent="0.25">
      <c r="A2" s="18" t="s">
        <v>14</v>
      </c>
      <c r="B2" s="3" t="s">
        <v>18</v>
      </c>
      <c r="C2" s="1"/>
      <c r="F2" s="1"/>
      <c r="G2" s="1"/>
      <c r="H2" s="1"/>
      <c r="O2" s="2"/>
    </row>
    <row r="3" spans="1:23" x14ac:dyDescent="0.25">
      <c r="A3" s="19" t="s">
        <v>15</v>
      </c>
      <c r="B3" s="4"/>
      <c r="C3" s="4"/>
      <c r="F3" s="4"/>
      <c r="G3" s="4"/>
      <c r="H3" s="4"/>
      <c r="O3" s="2"/>
    </row>
    <row r="4" spans="1:23" x14ac:dyDescent="0.25">
      <c r="A4" s="19" t="s">
        <v>17</v>
      </c>
      <c r="B4" s="4"/>
      <c r="C4" s="4"/>
      <c r="F4" s="4"/>
      <c r="G4" s="4"/>
      <c r="H4" s="4"/>
      <c r="O4" s="2"/>
    </row>
    <row r="5" spans="1:23" x14ac:dyDescent="0.25">
      <c r="A5" s="20" t="s">
        <v>16</v>
      </c>
      <c r="B5" s="6"/>
      <c r="C5" s="5"/>
      <c r="F5" s="5"/>
      <c r="G5" s="5"/>
      <c r="H5" s="5"/>
      <c r="O5" s="2"/>
    </row>
    <row r="6" spans="1:23" x14ac:dyDescent="0.25">
      <c r="A6" s="26"/>
      <c r="B6" s="16"/>
      <c r="C6" s="16"/>
      <c r="D6" s="7"/>
      <c r="E6" s="7"/>
      <c r="F6" s="7"/>
      <c r="G6" s="7"/>
      <c r="H6" s="7"/>
      <c r="O6" s="2"/>
    </row>
    <row r="7" spans="1:23" x14ac:dyDescent="0.25">
      <c r="A7" s="27"/>
      <c r="B7" s="17"/>
      <c r="C7" s="17"/>
      <c r="D7" s="28" t="s">
        <v>24</v>
      </c>
      <c r="E7" s="7"/>
      <c r="F7" s="7"/>
      <c r="G7" s="7"/>
      <c r="H7" s="7"/>
      <c r="I7" s="7"/>
      <c r="J7" s="7"/>
      <c r="K7" s="7"/>
      <c r="L7" s="7"/>
      <c r="O7" s="2"/>
    </row>
    <row r="8" spans="1:23" ht="114" customHeight="1" x14ac:dyDescent="0.25">
      <c r="A8" s="8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8"/>
      <c r="K8" s="8"/>
      <c r="L8" s="9" t="s">
        <v>9</v>
      </c>
      <c r="M8" s="9" t="s">
        <v>10</v>
      </c>
      <c r="N8" s="9" t="s">
        <v>11</v>
      </c>
      <c r="O8" s="10" t="s">
        <v>23</v>
      </c>
      <c r="P8" s="23" t="s">
        <v>38</v>
      </c>
      <c r="Q8" s="10" t="s">
        <v>22</v>
      </c>
      <c r="R8" s="10" t="s">
        <v>21</v>
      </c>
      <c r="S8" s="10" t="s">
        <v>20</v>
      </c>
      <c r="T8" s="10" t="s">
        <v>25</v>
      </c>
      <c r="U8" s="10" t="s">
        <v>26</v>
      </c>
      <c r="V8" s="10" t="s">
        <v>12</v>
      </c>
      <c r="W8" s="10" t="s">
        <v>19</v>
      </c>
    </row>
    <row r="9" spans="1:23" x14ac:dyDescent="0.25">
      <c r="A9" s="11" t="s">
        <v>31</v>
      </c>
      <c r="B9" s="15"/>
      <c r="C9" s="15"/>
      <c r="D9" s="21">
        <v>550</v>
      </c>
      <c r="E9" s="21">
        <v>300</v>
      </c>
      <c r="F9" s="12" t="s">
        <v>30</v>
      </c>
      <c r="G9" s="12">
        <v>2.5</v>
      </c>
      <c r="H9" s="21">
        <v>200</v>
      </c>
      <c r="I9" s="21">
        <v>30</v>
      </c>
      <c r="J9" s="14"/>
      <c r="K9" s="12">
        <f>((D9/100)*G9)/(H9/100)</f>
        <v>6.875</v>
      </c>
      <c r="L9" s="12">
        <f t="shared" ref="L9:L21" si="0">ROUNDUP(K9,0.1)</f>
        <v>7</v>
      </c>
      <c r="M9" s="12">
        <f t="shared" ref="M9:M21" si="1">((E9+30)/100*L9)+(I9/100)*L9</f>
        <v>25.2</v>
      </c>
      <c r="N9" s="12">
        <f t="shared" ref="N9:N21" si="2">(L9/2)</f>
        <v>3.5</v>
      </c>
      <c r="O9" s="12">
        <f>ROUNDUP(M9,-0.1)</f>
        <v>26</v>
      </c>
      <c r="P9" s="24">
        <v>4500</v>
      </c>
      <c r="Q9" s="21">
        <v>3</v>
      </c>
      <c r="R9" s="25">
        <f t="shared" ref="R9:R21" si="3">(O9*1200)</f>
        <v>31200</v>
      </c>
      <c r="S9" s="13">
        <f t="shared" ref="S9:S21" si="4">O9*1500</f>
        <v>39000</v>
      </c>
      <c r="T9" s="13">
        <f t="shared" ref="T9:T21" si="5">O9*2200</f>
        <v>57200</v>
      </c>
      <c r="U9" s="13">
        <f t="shared" ref="U9:U23" si="6">O9*3200</f>
        <v>83200</v>
      </c>
      <c r="V9" s="13">
        <f t="shared" ref="V9:V23" si="7">O9*P9</f>
        <v>117000</v>
      </c>
      <c r="W9" s="13">
        <f t="shared" ref="W9:W24" si="8">CHOOSE(Q9,R9+V9,S9+V9,T9+V9)</f>
        <v>174200</v>
      </c>
    </row>
    <row r="10" spans="1:23" x14ac:dyDescent="0.25">
      <c r="A10" s="29" t="s">
        <v>31</v>
      </c>
      <c r="B10" s="15"/>
      <c r="C10" s="15"/>
      <c r="D10" s="21">
        <v>150</v>
      </c>
      <c r="E10" s="21">
        <v>300</v>
      </c>
      <c r="F10" s="12" t="s">
        <v>30</v>
      </c>
      <c r="G10" s="12">
        <v>2.5</v>
      </c>
      <c r="H10" s="21">
        <v>200</v>
      </c>
      <c r="I10" s="21">
        <v>30</v>
      </c>
      <c r="J10" s="14"/>
      <c r="K10" s="12">
        <f>((D10/100)*G10)/(H10/100)</f>
        <v>1.875</v>
      </c>
      <c r="L10" s="12">
        <f t="shared" ref="L10" si="9">ROUNDUP(K10,0.1)</f>
        <v>2</v>
      </c>
      <c r="M10" s="12">
        <f t="shared" ref="M10" si="10">((E10+30)/100*L10)+(I10/100)*L10</f>
        <v>7.1999999999999993</v>
      </c>
      <c r="N10" s="12">
        <f t="shared" ref="N10" si="11">(L10/2)</f>
        <v>1</v>
      </c>
      <c r="O10" s="12">
        <f>ROUNDUP(M10,-0.1)</f>
        <v>8</v>
      </c>
      <c r="P10" s="24">
        <v>4500</v>
      </c>
      <c r="Q10" s="21">
        <v>3</v>
      </c>
      <c r="R10" s="25">
        <f t="shared" ref="R10" si="12">(O10*1200)</f>
        <v>9600</v>
      </c>
      <c r="S10" s="13">
        <f t="shared" ref="S10" si="13">O10*1500</f>
        <v>12000</v>
      </c>
      <c r="T10" s="13">
        <f t="shared" ref="T10" si="14">O10*2200</f>
        <v>17600</v>
      </c>
      <c r="U10" s="13">
        <f>O10*3200</f>
        <v>25600</v>
      </c>
      <c r="V10" s="13">
        <f t="shared" ref="V10" si="15">O10*P10</f>
        <v>36000</v>
      </c>
      <c r="W10" s="13">
        <f t="shared" ref="W10" si="16">CHOOSE(Q10,R10+V10,S10+V10,T10+V10)</f>
        <v>53600</v>
      </c>
    </row>
    <row r="11" spans="1:23" x14ac:dyDescent="0.25">
      <c r="A11" s="11" t="s">
        <v>32</v>
      </c>
      <c r="B11" s="15"/>
      <c r="C11" s="15"/>
      <c r="D11" s="21">
        <v>350</v>
      </c>
      <c r="E11" s="21">
        <v>300</v>
      </c>
      <c r="F11" s="12" t="s">
        <v>30</v>
      </c>
      <c r="G11" s="12">
        <v>2.5</v>
      </c>
      <c r="H11" s="21">
        <v>200</v>
      </c>
      <c r="I11" s="21">
        <v>30</v>
      </c>
      <c r="J11" s="14"/>
      <c r="K11" s="12">
        <f t="shared" ref="K11:K29" si="17">((D11/100)*G11)/(H11/100)</f>
        <v>4.375</v>
      </c>
      <c r="L11" s="12">
        <f t="shared" si="0"/>
        <v>5</v>
      </c>
      <c r="M11" s="12">
        <f t="shared" si="1"/>
        <v>18</v>
      </c>
      <c r="N11" s="12">
        <f t="shared" si="2"/>
        <v>2.5</v>
      </c>
      <c r="O11" s="12">
        <f t="shared" ref="O11:O21" si="18">ROUNDUP(M11,-0.1)</f>
        <v>18</v>
      </c>
      <c r="P11" s="24">
        <v>4500</v>
      </c>
      <c r="Q11" s="21">
        <v>3</v>
      </c>
      <c r="R11" s="25">
        <f t="shared" si="3"/>
        <v>21600</v>
      </c>
      <c r="S11" s="13">
        <f t="shared" si="4"/>
        <v>27000</v>
      </c>
      <c r="T11" s="13">
        <f t="shared" si="5"/>
        <v>39600</v>
      </c>
      <c r="U11" s="13">
        <f t="shared" si="6"/>
        <v>57600</v>
      </c>
      <c r="V11" s="13">
        <f t="shared" si="7"/>
        <v>81000</v>
      </c>
      <c r="W11" s="13">
        <f t="shared" si="8"/>
        <v>120600</v>
      </c>
    </row>
    <row r="12" spans="1:23" x14ac:dyDescent="0.25">
      <c r="A12" s="11" t="s">
        <v>33</v>
      </c>
      <c r="B12" s="15"/>
      <c r="C12" s="15"/>
      <c r="D12" s="21">
        <v>400</v>
      </c>
      <c r="E12" s="21">
        <v>300</v>
      </c>
      <c r="F12" s="12" t="s">
        <v>30</v>
      </c>
      <c r="G12" s="12">
        <v>2.5</v>
      </c>
      <c r="H12" s="21">
        <v>200</v>
      </c>
      <c r="I12" s="21">
        <v>30</v>
      </c>
      <c r="J12" s="14"/>
      <c r="K12" s="12">
        <f t="shared" ref="K12" si="19">((D12/100)*G12)/(H12/100)</f>
        <v>5</v>
      </c>
      <c r="L12" s="12">
        <f t="shared" ref="L12" si="20">ROUNDUP(K12,0.1)</f>
        <v>5</v>
      </c>
      <c r="M12" s="12">
        <f t="shared" ref="M12" si="21">((E12+30)/100*L12)+(I12/100)*L12</f>
        <v>18</v>
      </c>
      <c r="N12" s="12">
        <f t="shared" ref="N12" si="22">(L12/2)</f>
        <v>2.5</v>
      </c>
      <c r="O12" s="12">
        <f t="shared" ref="O12" si="23">ROUNDUP(M12,-0.1)</f>
        <v>18</v>
      </c>
      <c r="P12" s="24">
        <v>4500</v>
      </c>
      <c r="Q12" s="21">
        <v>3</v>
      </c>
      <c r="R12" s="25">
        <f>(O12*1200)</f>
        <v>21600</v>
      </c>
      <c r="S12" s="13">
        <f t="shared" ref="S12" si="24">O12*1500</f>
        <v>27000</v>
      </c>
      <c r="T12" s="13">
        <f t="shared" ref="T12" si="25">O12*2200</f>
        <v>39600</v>
      </c>
      <c r="U12" s="13">
        <f t="shared" ref="U12" si="26">O12*3200</f>
        <v>57600</v>
      </c>
      <c r="V12" s="13">
        <f t="shared" ref="V12" si="27">O12*P12</f>
        <v>81000</v>
      </c>
      <c r="W12" s="13">
        <f t="shared" ref="W12" si="28">CHOOSE(Q12,R12+V12,S12+V12,T12+V12)</f>
        <v>120600</v>
      </c>
    </row>
    <row r="13" spans="1:23" x14ac:dyDescent="0.25">
      <c r="A13" s="11" t="s">
        <v>34</v>
      </c>
      <c r="B13" s="15"/>
      <c r="C13" s="15"/>
      <c r="D13" s="21">
        <v>550</v>
      </c>
      <c r="E13" s="21">
        <v>300</v>
      </c>
      <c r="F13" s="12" t="s">
        <v>30</v>
      </c>
      <c r="G13" s="12">
        <v>2.5</v>
      </c>
      <c r="H13" s="21">
        <v>200</v>
      </c>
      <c r="I13" s="21">
        <v>30</v>
      </c>
      <c r="J13" s="14"/>
      <c r="K13" s="12">
        <f t="shared" si="17"/>
        <v>6.875</v>
      </c>
      <c r="L13" s="12">
        <f t="shared" si="0"/>
        <v>7</v>
      </c>
      <c r="M13" s="12">
        <f t="shared" si="1"/>
        <v>25.2</v>
      </c>
      <c r="N13" s="12">
        <f t="shared" si="2"/>
        <v>3.5</v>
      </c>
      <c r="O13" s="12">
        <f t="shared" si="18"/>
        <v>26</v>
      </c>
      <c r="P13" s="24">
        <v>4500</v>
      </c>
      <c r="Q13" s="21">
        <v>3</v>
      </c>
      <c r="R13" s="25">
        <f t="shared" si="3"/>
        <v>31200</v>
      </c>
      <c r="S13" s="13">
        <f t="shared" si="4"/>
        <v>39000</v>
      </c>
      <c r="T13" s="13">
        <f t="shared" si="5"/>
        <v>57200</v>
      </c>
      <c r="U13" s="13">
        <f t="shared" si="6"/>
        <v>83200</v>
      </c>
      <c r="V13" s="13">
        <f t="shared" si="7"/>
        <v>117000</v>
      </c>
      <c r="W13" s="13">
        <f t="shared" si="8"/>
        <v>174200</v>
      </c>
    </row>
    <row r="14" spans="1:23" x14ac:dyDescent="0.25">
      <c r="A14" s="11" t="s">
        <v>35</v>
      </c>
      <c r="B14" s="15"/>
      <c r="C14" s="15"/>
      <c r="D14" s="21">
        <v>350</v>
      </c>
      <c r="E14" s="21">
        <v>300</v>
      </c>
      <c r="F14" s="12" t="s">
        <v>30</v>
      </c>
      <c r="G14" s="12">
        <v>2.5</v>
      </c>
      <c r="H14" s="21">
        <v>200</v>
      </c>
      <c r="I14" s="21">
        <v>30</v>
      </c>
      <c r="J14" s="14"/>
      <c r="K14" s="12">
        <f t="shared" si="17"/>
        <v>4.375</v>
      </c>
      <c r="L14" s="12">
        <f t="shared" si="0"/>
        <v>5</v>
      </c>
      <c r="M14" s="12">
        <f t="shared" si="1"/>
        <v>18</v>
      </c>
      <c r="N14" s="12">
        <f t="shared" si="2"/>
        <v>2.5</v>
      </c>
      <c r="O14" s="12">
        <f t="shared" si="18"/>
        <v>18</v>
      </c>
      <c r="P14" s="24">
        <v>4500</v>
      </c>
      <c r="Q14" s="21">
        <v>3</v>
      </c>
      <c r="R14" s="25">
        <f t="shared" si="3"/>
        <v>21600</v>
      </c>
      <c r="S14" s="13">
        <f t="shared" si="4"/>
        <v>27000</v>
      </c>
      <c r="T14" s="13">
        <f t="shared" si="5"/>
        <v>39600</v>
      </c>
      <c r="U14" s="13">
        <f t="shared" si="6"/>
        <v>57600</v>
      </c>
      <c r="V14" s="13">
        <f t="shared" si="7"/>
        <v>81000</v>
      </c>
      <c r="W14" s="13">
        <f t="shared" si="8"/>
        <v>120600</v>
      </c>
    </row>
    <row r="15" spans="1:23" x14ac:dyDescent="0.25">
      <c r="A15" s="11"/>
      <c r="B15" s="15"/>
      <c r="C15" s="15"/>
      <c r="D15" s="21"/>
      <c r="E15" s="21"/>
      <c r="F15" s="12" t="s">
        <v>30</v>
      </c>
      <c r="G15" s="12">
        <v>2.5</v>
      </c>
      <c r="H15" s="21">
        <v>200</v>
      </c>
      <c r="I15" s="21">
        <v>30</v>
      </c>
      <c r="J15" s="14"/>
      <c r="K15" s="12">
        <f t="shared" si="17"/>
        <v>0</v>
      </c>
      <c r="L15" s="12">
        <f t="shared" si="0"/>
        <v>0</v>
      </c>
      <c r="M15" s="12">
        <f t="shared" si="1"/>
        <v>0</v>
      </c>
      <c r="N15" s="12">
        <f t="shared" si="2"/>
        <v>0</v>
      </c>
      <c r="O15" s="12">
        <f t="shared" si="18"/>
        <v>0</v>
      </c>
      <c r="P15" s="24">
        <v>4500</v>
      </c>
      <c r="Q15" s="21">
        <v>3</v>
      </c>
      <c r="R15" s="25">
        <f t="shared" si="3"/>
        <v>0</v>
      </c>
      <c r="S15" s="13">
        <f t="shared" si="4"/>
        <v>0</v>
      </c>
      <c r="T15" s="13">
        <f t="shared" si="5"/>
        <v>0</v>
      </c>
      <c r="U15" s="13">
        <f t="shared" si="6"/>
        <v>0</v>
      </c>
      <c r="V15" s="13">
        <f t="shared" si="7"/>
        <v>0</v>
      </c>
      <c r="W15" s="13">
        <f t="shared" si="8"/>
        <v>0</v>
      </c>
    </row>
    <row r="16" spans="1:23" x14ac:dyDescent="0.25">
      <c r="A16" s="11" t="s">
        <v>33</v>
      </c>
      <c r="B16" s="15"/>
      <c r="C16" s="15"/>
      <c r="D16" s="21">
        <v>550</v>
      </c>
      <c r="E16" s="21">
        <v>300</v>
      </c>
      <c r="F16" s="12" t="s">
        <v>30</v>
      </c>
      <c r="G16" s="12">
        <v>2.5</v>
      </c>
      <c r="H16" s="21">
        <v>200</v>
      </c>
      <c r="I16" s="21">
        <v>30</v>
      </c>
      <c r="J16" s="14"/>
      <c r="K16" s="12">
        <f t="shared" si="17"/>
        <v>6.875</v>
      </c>
      <c r="L16" s="12">
        <f t="shared" si="0"/>
        <v>7</v>
      </c>
      <c r="M16" s="12">
        <f t="shared" si="1"/>
        <v>25.2</v>
      </c>
      <c r="N16" s="12">
        <f t="shared" si="2"/>
        <v>3.5</v>
      </c>
      <c r="O16" s="12">
        <f t="shared" si="18"/>
        <v>26</v>
      </c>
      <c r="P16" s="24">
        <v>4500</v>
      </c>
      <c r="Q16" s="21">
        <v>3</v>
      </c>
      <c r="R16" s="25">
        <f t="shared" si="3"/>
        <v>31200</v>
      </c>
      <c r="S16" s="13">
        <f t="shared" si="4"/>
        <v>39000</v>
      </c>
      <c r="T16" s="13">
        <f t="shared" si="5"/>
        <v>57200</v>
      </c>
      <c r="U16" s="13">
        <f t="shared" si="6"/>
        <v>83200</v>
      </c>
      <c r="V16" s="13">
        <f t="shared" si="7"/>
        <v>117000</v>
      </c>
      <c r="W16" s="13">
        <f t="shared" si="8"/>
        <v>174200</v>
      </c>
    </row>
    <row r="17" spans="1:23" x14ac:dyDescent="0.25">
      <c r="A17" s="29" t="s">
        <v>33</v>
      </c>
      <c r="B17" s="15"/>
      <c r="C17" s="15"/>
      <c r="D17" s="21">
        <v>200</v>
      </c>
      <c r="E17" s="21">
        <v>300</v>
      </c>
      <c r="F17" s="12" t="s">
        <v>30</v>
      </c>
      <c r="G17" s="12">
        <v>2.5</v>
      </c>
      <c r="H17" s="21">
        <v>200</v>
      </c>
      <c r="I17" s="21">
        <v>30</v>
      </c>
      <c r="J17" s="14"/>
      <c r="K17" s="12">
        <f t="shared" si="17"/>
        <v>2.5</v>
      </c>
      <c r="L17" s="12">
        <f t="shared" si="0"/>
        <v>3</v>
      </c>
      <c r="M17" s="12">
        <f t="shared" si="1"/>
        <v>10.799999999999999</v>
      </c>
      <c r="N17" s="12">
        <f t="shared" si="2"/>
        <v>1.5</v>
      </c>
      <c r="O17" s="12">
        <f t="shared" si="18"/>
        <v>11</v>
      </c>
      <c r="P17" s="24">
        <v>4500</v>
      </c>
      <c r="Q17" s="21">
        <v>3</v>
      </c>
      <c r="R17" s="25">
        <f t="shared" si="3"/>
        <v>13200</v>
      </c>
      <c r="S17" s="13">
        <f t="shared" si="4"/>
        <v>16500</v>
      </c>
      <c r="T17" s="13">
        <f t="shared" si="5"/>
        <v>24200</v>
      </c>
      <c r="U17" s="13">
        <f t="shared" si="6"/>
        <v>35200</v>
      </c>
      <c r="V17" s="13">
        <f t="shared" si="7"/>
        <v>49500</v>
      </c>
      <c r="W17" s="13">
        <f t="shared" si="8"/>
        <v>73700</v>
      </c>
    </row>
    <row r="18" spans="1:23" x14ac:dyDescent="0.25">
      <c r="A18" s="11" t="s">
        <v>36</v>
      </c>
      <c r="B18" s="15"/>
      <c r="C18" s="15"/>
      <c r="D18" s="21">
        <v>550</v>
      </c>
      <c r="E18" s="21">
        <v>300</v>
      </c>
      <c r="F18" s="12" t="s">
        <v>30</v>
      </c>
      <c r="G18" s="12">
        <v>2.5</v>
      </c>
      <c r="H18" s="21">
        <v>200</v>
      </c>
      <c r="I18" s="21">
        <v>30</v>
      </c>
      <c r="J18" s="14"/>
      <c r="K18" s="12">
        <f t="shared" ref="K18" si="29">((D18/100)*G18)/(H18/100)</f>
        <v>6.875</v>
      </c>
      <c r="L18" s="12">
        <f t="shared" ref="L18" si="30">ROUNDUP(K18,0.1)</f>
        <v>7</v>
      </c>
      <c r="M18" s="12">
        <f t="shared" ref="M18" si="31">((E18+30)/100*L18)+(I18/100)*L18</f>
        <v>25.2</v>
      </c>
      <c r="N18" s="12">
        <f t="shared" ref="N18" si="32">(L18/2)</f>
        <v>3.5</v>
      </c>
      <c r="O18" s="12">
        <f t="shared" ref="O18" si="33">ROUNDUP(M18,-0.1)</f>
        <v>26</v>
      </c>
      <c r="P18" s="24">
        <v>4500</v>
      </c>
      <c r="Q18" s="21">
        <v>3</v>
      </c>
      <c r="R18" s="25">
        <f>(O18*1200)</f>
        <v>31200</v>
      </c>
      <c r="S18" s="13">
        <f t="shared" ref="S18" si="34">O18*1500</f>
        <v>39000</v>
      </c>
      <c r="T18" s="13">
        <f t="shared" ref="T18" si="35">O18*2200</f>
        <v>57200</v>
      </c>
      <c r="U18" s="13">
        <f t="shared" ref="U18" si="36">O18*3200</f>
        <v>83200</v>
      </c>
      <c r="V18" s="13">
        <f t="shared" ref="V18" si="37">O18*P18</f>
        <v>117000</v>
      </c>
      <c r="W18" s="13">
        <f t="shared" ref="W18" si="38">CHOOSE(Q18,R18+V18,S18+V18,T18+V18)</f>
        <v>174200</v>
      </c>
    </row>
    <row r="19" spans="1:23" x14ac:dyDescent="0.25">
      <c r="A19" s="11" t="s">
        <v>36</v>
      </c>
      <c r="B19" s="15"/>
      <c r="C19" s="15"/>
      <c r="D19" s="21">
        <v>200</v>
      </c>
      <c r="E19" s="21">
        <v>300</v>
      </c>
      <c r="F19" s="12" t="s">
        <v>30</v>
      </c>
      <c r="G19" s="12">
        <v>2.5</v>
      </c>
      <c r="H19" s="21">
        <v>200</v>
      </c>
      <c r="I19" s="21">
        <v>30</v>
      </c>
      <c r="J19" s="14"/>
      <c r="K19" s="12">
        <f t="shared" si="17"/>
        <v>2.5</v>
      </c>
      <c r="L19" s="12">
        <f t="shared" si="0"/>
        <v>3</v>
      </c>
      <c r="M19" s="12">
        <f t="shared" si="1"/>
        <v>10.799999999999999</v>
      </c>
      <c r="N19" s="12">
        <f t="shared" si="2"/>
        <v>1.5</v>
      </c>
      <c r="O19" s="12">
        <f t="shared" si="18"/>
        <v>11</v>
      </c>
      <c r="P19" s="24">
        <v>4500</v>
      </c>
      <c r="Q19" s="21">
        <v>3</v>
      </c>
      <c r="R19" s="25">
        <f t="shared" si="3"/>
        <v>13200</v>
      </c>
      <c r="S19" s="13">
        <f t="shared" si="4"/>
        <v>16500</v>
      </c>
      <c r="T19" s="13">
        <f t="shared" si="5"/>
        <v>24200</v>
      </c>
      <c r="U19" s="13">
        <f t="shared" si="6"/>
        <v>35200</v>
      </c>
      <c r="V19" s="13">
        <f t="shared" si="7"/>
        <v>49500</v>
      </c>
      <c r="W19" s="13">
        <f t="shared" si="8"/>
        <v>73700</v>
      </c>
    </row>
    <row r="20" spans="1:23" x14ac:dyDescent="0.25">
      <c r="A20" s="11" t="s">
        <v>36</v>
      </c>
      <c r="B20" s="15"/>
      <c r="C20" s="15"/>
      <c r="D20" s="21">
        <v>400</v>
      </c>
      <c r="E20" s="21">
        <v>300</v>
      </c>
      <c r="F20" s="12" t="s">
        <v>30</v>
      </c>
      <c r="G20" s="12">
        <v>2.5</v>
      </c>
      <c r="H20" s="21">
        <v>200</v>
      </c>
      <c r="I20" s="21">
        <v>30</v>
      </c>
      <c r="J20" s="14"/>
      <c r="K20" s="12">
        <f t="shared" si="17"/>
        <v>5</v>
      </c>
      <c r="L20" s="12">
        <f t="shared" si="0"/>
        <v>5</v>
      </c>
      <c r="M20" s="12">
        <f t="shared" si="1"/>
        <v>18</v>
      </c>
      <c r="N20" s="12">
        <f t="shared" si="2"/>
        <v>2.5</v>
      </c>
      <c r="O20" s="12">
        <f t="shared" si="18"/>
        <v>18</v>
      </c>
      <c r="P20" s="24">
        <v>4500</v>
      </c>
      <c r="Q20" s="21">
        <v>3</v>
      </c>
      <c r="R20" s="25">
        <f t="shared" si="3"/>
        <v>21600</v>
      </c>
      <c r="S20" s="13">
        <f t="shared" si="4"/>
        <v>27000</v>
      </c>
      <c r="T20" s="13">
        <f t="shared" si="5"/>
        <v>39600</v>
      </c>
      <c r="U20" s="13">
        <f t="shared" si="6"/>
        <v>57600</v>
      </c>
      <c r="V20" s="13">
        <f t="shared" si="7"/>
        <v>81000</v>
      </c>
      <c r="W20" s="13">
        <f t="shared" si="8"/>
        <v>120600</v>
      </c>
    </row>
    <row r="21" spans="1:23" x14ac:dyDescent="0.25">
      <c r="A21" s="11" t="s">
        <v>37</v>
      </c>
      <c r="B21" s="15"/>
      <c r="C21" s="15"/>
      <c r="D21" s="21">
        <v>550</v>
      </c>
      <c r="E21" s="21">
        <v>300</v>
      </c>
      <c r="F21" s="12" t="s">
        <v>30</v>
      </c>
      <c r="G21" s="12">
        <v>2.5</v>
      </c>
      <c r="H21" s="21">
        <v>200</v>
      </c>
      <c r="I21" s="21">
        <v>30</v>
      </c>
      <c r="J21" s="14"/>
      <c r="K21" s="12">
        <f t="shared" si="17"/>
        <v>6.875</v>
      </c>
      <c r="L21" s="12">
        <f>ROUNDUP(K21,0.1)</f>
        <v>7</v>
      </c>
      <c r="M21" s="12">
        <f t="shared" si="1"/>
        <v>25.2</v>
      </c>
      <c r="N21" s="12">
        <f t="shared" si="2"/>
        <v>3.5</v>
      </c>
      <c r="O21" s="12">
        <f t="shared" si="18"/>
        <v>26</v>
      </c>
      <c r="P21" s="24">
        <v>6500</v>
      </c>
      <c r="Q21" s="21">
        <v>3</v>
      </c>
      <c r="R21" s="25">
        <f>(O21*1200)</f>
        <v>31200</v>
      </c>
      <c r="S21" s="13">
        <f t="shared" si="4"/>
        <v>39000</v>
      </c>
      <c r="T21" s="13">
        <f t="shared" si="5"/>
        <v>57200</v>
      </c>
      <c r="U21" s="13">
        <f t="shared" si="6"/>
        <v>83200</v>
      </c>
      <c r="V21" s="13">
        <f t="shared" si="7"/>
        <v>169000</v>
      </c>
      <c r="W21" s="13">
        <f t="shared" si="8"/>
        <v>226200</v>
      </c>
    </row>
    <row r="22" spans="1:23" x14ac:dyDescent="0.25">
      <c r="A22" s="11"/>
      <c r="B22" s="15"/>
      <c r="C22" s="15"/>
      <c r="D22" s="21"/>
      <c r="E22" s="21"/>
      <c r="F22" s="12"/>
      <c r="G22" s="12"/>
      <c r="H22" s="21"/>
      <c r="I22" s="21"/>
      <c r="J22" s="14"/>
      <c r="K22" s="12"/>
      <c r="L22" s="12"/>
      <c r="M22" s="12"/>
      <c r="N22" s="12"/>
      <c r="O22" s="12"/>
      <c r="P22" s="24"/>
      <c r="Q22" s="21"/>
      <c r="R22" s="25">
        <f t="shared" ref="R22:R25" si="39">(O22*1200)</f>
        <v>0</v>
      </c>
      <c r="S22" s="13">
        <f t="shared" ref="S22:S23" si="40">O22*1500</f>
        <v>0</v>
      </c>
      <c r="T22" s="13">
        <f t="shared" ref="T22" si="41">O22*2200</f>
        <v>0</v>
      </c>
      <c r="U22" s="13">
        <f t="shared" si="6"/>
        <v>0</v>
      </c>
      <c r="V22" s="13">
        <f t="shared" si="7"/>
        <v>0</v>
      </c>
      <c r="W22" s="13" t="e">
        <f t="shared" si="8"/>
        <v>#VALUE!</v>
      </c>
    </row>
    <row r="23" spans="1:23" x14ac:dyDescent="0.25">
      <c r="A23" s="11"/>
      <c r="B23" s="15"/>
      <c r="C23" s="15"/>
      <c r="D23" s="21"/>
      <c r="E23" s="21"/>
      <c r="F23" s="12"/>
      <c r="G23" s="12"/>
      <c r="H23" s="21"/>
      <c r="I23" s="21"/>
      <c r="J23" s="14"/>
      <c r="K23" s="12"/>
      <c r="L23" s="12"/>
      <c r="M23" s="12"/>
      <c r="N23" s="12"/>
      <c r="O23" s="12"/>
      <c r="P23" s="24"/>
      <c r="Q23" s="21"/>
      <c r="R23" s="25">
        <f t="shared" si="39"/>
        <v>0</v>
      </c>
      <c r="S23" s="13">
        <f t="shared" si="40"/>
        <v>0</v>
      </c>
      <c r="T23" s="13">
        <f t="shared" ref="T23:T28" si="42">R23*30000</f>
        <v>0</v>
      </c>
      <c r="U23" s="13">
        <f t="shared" si="6"/>
        <v>0</v>
      </c>
      <c r="V23" s="13">
        <f t="shared" si="7"/>
        <v>0</v>
      </c>
      <c r="W23" s="13" t="e">
        <f t="shared" si="8"/>
        <v>#VALUE!</v>
      </c>
    </row>
    <row r="24" spans="1:23" x14ac:dyDescent="0.25">
      <c r="A24" s="11" t="s">
        <v>27</v>
      </c>
      <c r="B24" s="15"/>
      <c r="C24" s="15"/>
      <c r="D24" s="21">
        <v>850</v>
      </c>
      <c r="E24" s="21">
        <v>275</v>
      </c>
      <c r="F24" s="12"/>
      <c r="G24" s="12"/>
      <c r="H24" s="21"/>
      <c r="I24" s="21"/>
      <c r="J24" s="14"/>
      <c r="K24" s="12"/>
      <c r="L24" s="12"/>
      <c r="M24" s="12"/>
      <c r="N24" s="12"/>
      <c r="O24" s="12"/>
      <c r="P24" s="24"/>
      <c r="Q24" s="21"/>
      <c r="R24" s="25">
        <f t="shared" si="39"/>
        <v>0</v>
      </c>
      <c r="S24" s="13">
        <f t="shared" ref="S24:S29" si="43">D24/100+0.4</f>
        <v>8.9</v>
      </c>
      <c r="T24" s="13">
        <f t="shared" si="42"/>
        <v>0</v>
      </c>
      <c r="U24" s="13">
        <v>25000</v>
      </c>
      <c r="V24" s="13">
        <f t="shared" ref="V24:V29" si="44">S24*6500</f>
        <v>57850</v>
      </c>
      <c r="W24" s="13" t="e">
        <f t="shared" si="8"/>
        <v>#VALUE!</v>
      </c>
    </row>
    <row r="25" spans="1:23" x14ac:dyDescent="0.25">
      <c r="A25" s="11" t="s">
        <v>28</v>
      </c>
      <c r="B25" s="15"/>
      <c r="C25" s="15"/>
      <c r="D25" s="21">
        <v>900</v>
      </c>
      <c r="E25" s="21">
        <v>290</v>
      </c>
      <c r="F25" s="12"/>
      <c r="G25" s="12"/>
      <c r="H25" s="21"/>
      <c r="I25" s="21"/>
      <c r="J25" s="14"/>
      <c r="K25" s="12"/>
      <c r="L25" s="12"/>
      <c r="M25" s="12"/>
      <c r="N25" s="12"/>
      <c r="O25" s="12"/>
      <c r="P25" s="24"/>
      <c r="Q25" s="21"/>
      <c r="R25" s="25">
        <f t="shared" si="39"/>
        <v>0</v>
      </c>
      <c r="S25" s="13">
        <f t="shared" si="43"/>
        <v>9.4</v>
      </c>
      <c r="T25" s="13">
        <f t="shared" si="42"/>
        <v>0</v>
      </c>
      <c r="U25" s="13">
        <v>25000</v>
      </c>
      <c r="V25" s="13">
        <f t="shared" si="44"/>
        <v>61100</v>
      </c>
      <c r="W25" s="13">
        <f t="shared" ref="W25:W28" si="45">T25+U25+V25</f>
        <v>86100</v>
      </c>
    </row>
    <row r="26" spans="1:23" x14ac:dyDescent="0.25">
      <c r="A26" s="11" t="s">
        <v>28</v>
      </c>
      <c r="B26" s="15"/>
      <c r="C26" s="15"/>
      <c r="D26" s="21">
        <v>900</v>
      </c>
      <c r="E26" s="21">
        <v>290</v>
      </c>
      <c r="F26" s="12"/>
      <c r="G26" s="12"/>
      <c r="H26" s="21"/>
      <c r="I26" s="21"/>
      <c r="J26" s="14"/>
      <c r="K26" s="12"/>
      <c r="L26" s="12"/>
      <c r="M26" s="12"/>
      <c r="N26" s="12"/>
      <c r="O26" s="12"/>
      <c r="P26" s="24"/>
      <c r="Q26" s="21"/>
      <c r="R26" s="25">
        <v>2</v>
      </c>
      <c r="S26" s="13">
        <f t="shared" si="43"/>
        <v>9.4</v>
      </c>
      <c r="T26" s="13">
        <f t="shared" si="42"/>
        <v>60000</v>
      </c>
      <c r="U26" s="13">
        <v>25000</v>
      </c>
      <c r="V26" s="13">
        <f t="shared" si="44"/>
        <v>61100</v>
      </c>
      <c r="W26" s="13">
        <f t="shared" si="45"/>
        <v>146100</v>
      </c>
    </row>
    <row r="27" spans="1:23" x14ac:dyDescent="0.25">
      <c r="A27" s="11" t="s">
        <v>29</v>
      </c>
      <c r="B27" s="15"/>
      <c r="C27" s="15"/>
      <c r="D27" s="21">
        <v>560</v>
      </c>
      <c r="E27" s="21">
        <v>280</v>
      </c>
      <c r="F27" s="12"/>
      <c r="G27" s="12"/>
      <c r="H27" s="21"/>
      <c r="I27" s="21"/>
      <c r="J27" s="14"/>
      <c r="K27" s="12"/>
      <c r="L27" s="12"/>
      <c r="M27" s="12"/>
      <c r="N27" s="12"/>
      <c r="O27" s="12"/>
      <c r="P27" s="24"/>
      <c r="Q27" s="21"/>
      <c r="R27" s="25">
        <v>1</v>
      </c>
      <c r="S27" s="13">
        <f t="shared" si="43"/>
        <v>6</v>
      </c>
      <c r="T27" s="13">
        <f t="shared" si="42"/>
        <v>30000</v>
      </c>
      <c r="U27" s="13">
        <v>25000</v>
      </c>
      <c r="V27" s="13">
        <f>S27*6500</f>
        <v>39000</v>
      </c>
      <c r="W27" s="13">
        <f t="shared" si="45"/>
        <v>94000</v>
      </c>
    </row>
    <row r="28" spans="1:23" x14ac:dyDescent="0.25">
      <c r="A28" s="11" t="s">
        <v>29</v>
      </c>
      <c r="B28" s="15"/>
      <c r="C28" s="15"/>
      <c r="D28" s="21">
        <v>560</v>
      </c>
      <c r="E28" s="21">
        <v>280</v>
      </c>
      <c r="F28" s="12"/>
      <c r="G28" s="12"/>
      <c r="H28" s="21"/>
      <c r="I28" s="21"/>
      <c r="J28" s="14"/>
      <c r="K28" s="12"/>
      <c r="L28" s="12"/>
      <c r="M28" s="12"/>
      <c r="N28" s="12"/>
      <c r="O28" s="12"/>
      <c r="P28" s="24"/>
      <c r="Q28" s="21"/>
      <c r="R28" s="25">
        <v>1</v>
      </c>
      <c r="S28" s="13">
        <f t="shared" si="43"/>
        <v>6</v>
      </c>
      <c r="T28" s="13">
        <f t="shared" si="42"/>
        <v>30000</v>
      </c>
      <c r="U28" s="13">
        <v>25000</v>
      </c>
      <c r="V28" s="13">
        <f t="shared" si="44"/>
        <v>39000</v>
      </c>
      <c r="W28" s="13">
        <f>T28+U28+V28</f>
        <v>94000</v>
      </c>
    </row>
    <row r="29" spans="1:23" x14ac:dyDescent="0.25">
      <c r="A29" s="13"/>
      <c r="B29" s="15"/>
      <c r="C29" s="15"/>
      <c r="D29" s="21">
        <v>100</v>
      </c>
      <c r="E29" s="21">
        <v>240</v>
      </c>
      <c r="F29" s="12"/>
      <c r="G29" s="12">
        <v>2.5</v>
      </c>
      <c r="H29" s="21">
        <v>140</v>
      </c>
      <c r="I29" s="21">
        <v>0</v>
      </c>
      <c r="J29" s="14"/>
      <c r="K29" s="30">
        <f t="shared" si="17"/>
        <v>1.7857142857142858</v>
      </c>
      <c r="L29" s="12">
        <f>ROUNDUP(K29,0.1)</f>
        <v>2</v>
      </c>
      <c r="M29" s="12"/>
      <c r="N29" s="12">
        <f>(L29/2)</f>
        <v>1</v>
      </c>
      <c r="O29" s="12">
        <f>ROUNDUP(M29,-0.1)</f>
        <v>0</v>
      </c>
      <c r="P29" s="24">
        <v>3500</v>
      </c>
      <c r="Q29" s="21">
        <v>3</v>
      </c>
      <c r="R29" s="25"/>
      <c r="S29" s="13">
        <f>D29/100+0.4</f>
        <v>1.4</v>
      </c>
      <c r="T29" s="13"/>
      <c r="U29" s="13"/>
      <c r="V29" s="13">
        <f>S29*6500</f>
        <v>9100</v>
      </c>
      <c r="W29" s="13"/>
    </row>
    <row r="30" spans="1:23" x14ac:dyDescent="0.25">
      <c r="A30" s="13"/>
      <c r="B30" s="15"/>
      <c r="C30" s="15"/>
      <c r="D30" s="21"/>
      <c r="E30" s="21"/>
      <c r="F30" s="12"/>
      <c r="G30" s="12"/>
      <c r="H30" s="21"/>
      <c r="I30" s="21"/>
      <c r="J30" s="14"/>
      <c r="K30" s="12"/>
      <c r="L30" s="12"/>
      <c r="M30" s="12"/>
      <c r="N30" s="12"/>
      <c r="O30" s="12"/>
      <c r="P30" s="24"/>
      <c r="Q30" s="21"/>
      <c r="R30" s="25"/>
      <c r="S30" s="13"/>
      <c r="T30" s="13"/>
      <c r="U30" s="13"/>
      <c r="V30" s="13"/>
      <c r="W30" s="13"/>
    </row>
    <row r="31" spans="1:23" x14ac:dyDescent="0.25">
      <c r="A31" s="13"/>
      <c r="B31" s="15"/>
      <c r="C31" s="15"/>
      <c r="D31" s="21"/>
      <c r="E31" s="21"/>
      <c r="F31" s="12"/>
      <c r="G31" s="12"/>
      <c r="H31" s="21"/>
      <c r="I31" s="21"/>
      <c r="J31" s="14"/>
      <c r="K31" s="12"/>
      <c r="L31" s="12"/>
      <c r="M31" s="12"/>
      <c r="N31" s="12"/>
      <c r="O31" s="12"/>
      <c r="P31" s="24"/>
      <c r="Q31" s="21"/>
      <c r="R31" s="25"/>
      <c r="S31" s="13"/>
      <c r="T31" s="13"/>
      <c r="U31" s="13"/>
      <c r="V31" s="13"/>
      <c r="W31" s="13"/>
    </row>
    <row r="32" spans="1:23" x14ac:dyDescent="0.25">
      <c r="A32" s="13"/>
      <c r="B32" s="15"/>
      <c r="C32" s="15"/>
      <c r="D32" s="21"/>
      <c r="E32" s="21"/>
      <c r="F32" s="12"/>
      <c r="G32" s="12"/>
      <c r="H32" s="21"/>
      <c r="I32" s="21"/>
      <c r="J32" s="14"/>
      <c r="K32" s="12"/>
      <c r="L32" s="12"/>
      <c r="M32" s="12"/>
      <c r="N32" s="12"/>
      <c r="O32" s="12"/>
      <c r="P32" s="24"/>
      <c r="Q32" s="21"/>
      <c r="R32" s="25"/>
      <c r="S32" s="13"/>
      <c r="T32" s="13"/>
      <c r="U32" s="13"/>
      <c r="V32" s="13"/>
      <c r="W32" s="13"/>
    </row>
    <row r="33" spans="1:23" x14ac:dyDescent="0.25">
      <c r="A33" s="13"/>
      <c r="B33" s="15"/>
      <c r="C33" s="15"/>
      <c r="D33" s="21"/>
      <c r="E33" s="21"/>
      <c r="F33" s="12"/>
      <c r="G33" s="12"/>
      <c r="H33" s="21"/>
      <c r="I33" s="21"/>
      <c r="J33" s="14"/>
      <c r="K33" s="12"/>
      <c r="L33" s="12"/>
      <c r="M33" s="12"/>
      <c r="N33" s="12"/>
      <c r="O33" s="12"/>
      <c r="P33" s="24"/>
      <c r="Q33" s="21"/>
      <c r="R33" s="25"/>
      <c r="S33" s="13"/>
      <c r="T33" s="13"/>
      <c r="U33" s="13"/>
      <c r="V33" s="13"/>
      <c r="W33" s="13"/>
    </row>
    <row r="34" spans="1:23" x14ac:dyDescent="0.25">
      <c r="A34" s="13"/>
      <c r="B34" s="15"/>
      <c r="C34" s="15"/>
      <c r="D34" s="21"/>
      <c r="E34" s="21"/>
      <c r="F34" s="12"/>
      <c r="G34" s="12"/>
      <c r="H34" s="21"/>
      <c r="I34" s="21"/>
      <c r="J34" s="14"/>
      <c r="K34" s="12"/>
      <c r="L34" s="12"/>
      <c r="M34" s="12"/>
      <c r="N34" s="12"/>
      <c r="O34" s="12"/>
      <c r="P34" s="24"/>
      <c r="Q34" s="21"/>
      <c r="R34" s="25"/>
      <c r="S34" s="13"/>
      <c r="T34" s="13"/>
      <c r="U34" s="13"/>
      <c r="V34" s="13"/>
      <c r="W34" s="13"/>
    </row>
    <row r="35" spans="1:23" x14ac:dyDescent="0.25">
      <c r="A35" s="13"/>
      <c r="B35" s="15"/>
      <c r="C35" s="15"/>
      <c r="D35" s="21"/>
      <c r="E35" s="21"/>
      <c r="F35" s="12"/>
      <c r="G35" s="12"/>
      <c r="H35" s="21"/>
      <c r="I35" s="21"/>
      <c r="J35" s="14"/>
      <c r="K35" s="12"/>
      <c r="L35" s="12"/>
      <c r="M35" s="12"/>
      <c r="N35" s="12"/>
      <c r="O35" s="12"/>
      <c r="P35" s="24"/>
      <c r="Q35" s="21"/>
      <c r="R35" s="25"/>
      <c r="S35" s="13"/>
      <c r="T35" s="13"/>
      <c r="U35" s="13"/>
      <c r="V35" s="13"/>
      <c r="W35" s="13"/>
    </row>
    <row r="36" spans="1:23" x14ac:dyDescent="0.25">
      <c r="A36" s="13"/>
      <c r="B36" s="15"/>
      <c r="C36" s="15"/>
      <c r="D36" s="21"/>
      <c r="E36" s="21"/>
      <c r="F36" s="12"/>
      <c r="G36" s="12"/>
      <c r="H36" s="21"/>
      <c r="I36" s="21"/>
      <c r="J36" s="14"/>
      <c r="K36" s="12"/>
      <c r="L36" s="12"/>
      <c r="M36" s="12"/>
      <c r="N36" s="12"/>
      <c r="O36" s="12"/>
      <c r="P36" s="24"/>
      <c r="Q36" s="21"/>
      <c r="R36" s="25"/>
      <c r="S36" s="13"/>
      <c r="T36" s="13"/>
      <c r="U36" s="13"/>
      <c r="V36" s="13"/>
      <c r="W36" s="13"/>
    </row>
  </sheetData>
  <dataValidations count="1">
    <dataValidation type="list" allowBlank="1" showInputMessage="1" showErrorMessage="1" sqref="Q9:Q36">
      <formula1>",1,2,3"</formula1>
    </dataValidation>
  </dataValidations>
  <pageMargins left="0.7" right="0.7" top="0.75" bottom="0.75" header="0.3" footer="0.3"/>
  <pageSetup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5448bf-a09f-448a-9b37-505c2def2f4d" xsi:nil="true"/>
    <lcf76f155ced4ddcb4097134ff3c332f xmlns="dc09df12-37bf-47e4-b517-b470b86436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5FD492BF08B419F0C3AC489602FBF" ma:contentTypeVersion="15" ma:contentTypeDescription="Create a new document." ma:contentTypeScope="" ma:versionID="fd1bab0105ebf49dc1466c878ba1daf1">
  <xsd:schema xmlns:xsd="http://www.w3.org/2001/XMLSchema" xmlns:xs="http://www.w3.org/2001/XMLSchema" xmlns:p="http://schemas.microsoft.com/office/2006/metadata/properties" xmlns:ns2="dc09df12-37bf-47e4-b517-b470b8643620" xmlns:ns3="2a5448bf-a09f-448a-9b37-505c2def2f4d" targetNamespace="http://schemas.microsoft.com/office/2006/metadata/properties" ma:root="true" ma:fieldsID="8f066ee614a55b1e35f2c8696682f527" ns2:_="" ns3:_="">
    <xsd:import namespace="dc09df12-37bf-47e4-b517-b470b8643620"/>
    <xsd:import namespace="2a5448bf-a09f-448a-9b37-505c2def2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9df12-37bf-47e4-b517-b470b86436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35bfc5a-6d6e-4308-b317-d4f652c54e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448bf-a09f-448a-9b37-505c2def2f4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591ced-2f98-45a4-b7a3-2ec1a33e6fc1}" ma:internalName="TaxCatchAll" ma:showField="CatchAllData" ma:web="2a5448bf-a09f-448a-9b37-505c2def2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65E748-A8DA-4DE7-9D1D-9D66C0C0E1BE}">
  <ds:schemaRefs>
    <ds:schemaRef ds:uri="http://schemas.openxmlformats.org/package/2006/metadata/core-properties"/>
    <ds:schemaRef ds:uri="2a5448bf-a09f-448a-9b37-505c2def2f4d"/>
    <ds:schemaRef ds:uri="http://schemas.microsoft.com/office/2006/documentManagement/types"/>
    <ds:schemaRef ds:uri="http://purl.org/dc/dcmitype/"/>
    <ds:schemaRef ds:uri="http://www.w3.org/XML/1998/namespace"/>
    <ds:schemaRef ds:uri="dc09df12-37bf-47e4-b517-b470b8643620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4EFB67-B2BE-4C5F-BA1E-D26C5ED260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D920DA-DFF6-49C1-B8A8-4B998DB31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9df12-37bf-47e4-b517-b470b8643620"/>
    <ds:schemaRef ds:uri="2a5448bf-a09f-448a-9b37-505c2def2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Shift1</cp:lastModifiedBy>
  <dcterms:created xsi:type="dcterms:W3CDTF">2016-07-19T08:29:18Z</dcterms:created>
  <dcterms:modified xsi:type="dcterms:W3CDTF">2026-02-03T08:21:40Z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0x01010082B5FD492BF08B419F0C3AC489602FBF</vt:lpwstr>
  </property>
  <property fmtid="{D5CDD505-2E9C-101B-9397-08002B2CF9AE}" pid="3" name="MediaServiceImageTags">
    <vt:lpwstr/>
  </property>
</Properties>
</file>